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'ЗФ'!$A$1:$G$143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<sst xmlns="http://schemas.openxmlformats.org/spreadsheetml/2006/main" count="265" uniqueCount="222">
  <si>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</si>
  <si>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</si>
  <si>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</si>
  <si>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</si>
  <si>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</si>
  <si>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</si>
  <si>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</si>
  <si>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</si>
  <si>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</si>
  <si>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</si>
  <si>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</si>
  <si>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</si>
  <si>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</si>
  <si>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</si>
  <si>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</si>
  <si>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</si>
  <si>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</si>
  <si>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</si>
  <si>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</si>
  <si>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</si>
  <si>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</si>
  <si>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</si>
  <si>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</si>
  <si>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</si>
  <si>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</si>
  <si>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</si>
  <si>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</si>
  <si>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</si>
  <si>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</si>
  <si>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</si>
  <si>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</si>
  <si>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</si>
  <si>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</si>
  <si>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</si>
  <si>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</si>
  <si>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</si>
  <si>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</si>
  <si>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</si>
  <si>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</si>
  <si>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</si>
  <si>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</si>
  <si>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</si>
  <si>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</si>
  <si>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</si>
  <si>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</si>
  <si>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</si>
  <si>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</si>
  <si>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</si>
  <si>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</si>
  <si>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</si>
  <si>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</si>
  <si>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</si>
  <si>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</si>
  <si>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</si>
  <si>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</si>
  <si>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</si>
  <si>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</si>
  <si>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</si>
  <si>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</si>
  <si>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</si>
  <si>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</si>
  <si>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</si>
  <si>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</si>
  <si>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</si>
  <si>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</si>
  <si>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</si>
  <si>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</si>
  <si>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</si>
  <si>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</si>
  <si>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</si>
  <si>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</si>
  <si>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</si>
  <si>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</si>
  <si>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</si>
  <si>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</si>
  <si>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</si>
  <si>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</si>
  <si>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</si>
  <si>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</si>
  <si>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</si>
  <si>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</si>
  <si>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</si>
  <si>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</si>
  <si>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</si>
  <si>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</si>
  <si>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</si>
  <si>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</si>
  <si>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</si>
  <si>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</si>
  <si>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</si>
  <si>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</si>
  <si>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</si>
  <si>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</si>
  <si>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</si>
  <si>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</si>
  <si>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</si>
  <si>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</si>
  <si>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</si>
  <si>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</si>
  <si>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</si>
  <si>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</si>
  <si>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</si>
  <si>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</si>
  <si>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</si>
  <si>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</si>
  <si>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</si>
  <si>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</si>
  <si>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</si>
  <si>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</si>
  <si>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</si>
  <si>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</si>
  <si>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</si>
  <si>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</si>
  <si>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</si>
  <si>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</si>
  <si>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</si>
  <si>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</si>
  <si>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</si>
  <si>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</si>
  <si>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</si>
  <si>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</si>
  <si>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</si>
  <si>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</si>
  <si>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</si>
  <si>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</si>
  <si>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</si>
  <si>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</si>
  <si>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</si>
  <si>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</si>
  <si>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</si>
  <si>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</si>
  <si>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</si>
  <si>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</si>
  <si>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</si>
  <si>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</si>
  <si>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</si>
  <si>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</si>
  <si>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</si>
  <si>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</si>
  <si>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</si>
  <si>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</si>
  <si>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</si>
  <si>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</si>
  <si>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</si>
  <si>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</si>
  <si>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</si>
  <si>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</si>
  <si>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</si>
  <si>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</si>
  <si>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</si>
  <si>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</si>
  <si>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</si>
  <si>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</si>
  <si>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</si>
  <si>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</si>
  <si>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</si>
  <si>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</si>
  <si>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</si>
  <si>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</si>
  <si>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</si>
  <si>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</si>
  <si>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</si>
  <si>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</si>
  <si>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</si>
  <si>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</si>
  <si>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</si>
  <si>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</si>
  <si>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</si>
  <si>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</si>
  <si>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</si>
  <si>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</si>
  <si>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</si>
  <si>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</si>
  <si>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</si>
  <si>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</si>
  <si>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</si>
  <si>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</si>
  <si>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</si>
  <si>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</si>
  <si>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</si>
  <si>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</si>
  <si>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</si>
  <si>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</si>
  <si>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</si>
  <si>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</si>
  <si>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</si>
  <si>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</si>
  <si>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</si>
  <si>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</si>
  <si>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</si>
  <si>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</si>
  <si>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</si>
  <si>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</si>
  <si>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</si>
  <si>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</si>
  <si>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</si>
  <si>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</si>
  <si>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</si>
  <si>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</si>
  <si>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</si>
  <si>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</si>
  <si>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</si>
  <si>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</si>
  <si>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</si>
  <si>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</si>
  <si>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</si>
  <si>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</si>
  <si>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</si>
  <si>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</si>
  <si>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</si>
  <si>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</si>
  <si>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</si>
  <si>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</si>
  <si>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</si>
  <si>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Виконання бюджету   Новгород-Сіверської міської об'єднаної територіальної громади  за 9 місяців  2020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</si>
  <si>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</si>
  <si>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</si>
  <si>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</si>
  <si>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</si>
  <si>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Ю.Лакоза</t>
  </si>
  <si>
    <t>Додаток № 1                                                                         до рішення  шістдесят четвертої сесії міської ради VII  скликання                                                                             21 жовтня  2020 року № 1214</t>
  </si>
  <si>
    <t>Додаток № 2                                                              до рішення  шістдесят четвертої сесії           VII скликання  міської ради                                                                                 21 жовтня  2020 року № 1214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</si>
</sst>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1" applyNumberFormat="0" applyAlignment="0" applyProtection="0"/>
    <xf numFmtId="0" fontId="29" fillId="9" borderId="2" applyNumberFormat="0" applyAlignment="0" applyProtection="0"/>
    <xf numFmtId="0" fontId="30" fillId="9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4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7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9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22" xfId="0" applyFont="1" applyFill="1" applyBorder="1" applyAlignment="1" applyProtection="1">
      <alignment horizontal="center" wrapText="1"/>
      <protection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9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9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7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7" borderId="18" xfId="0" applyNumberFormat="1" applyFont="1" applyFill="1" applyBorder="1" applyAlignment="1" applyProtection="1">
      <alignment horizontal="right" shrinkToFit="1"/>
      <protection/>
    </xf>
    <xf numFmtId="0" fontId="6" fillId="7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9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7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7" borderId="10" xfId="0" applyNumberFormat="1" applyFont="1" applyFill="1" applyBorder="1" applyAlignment="1">
      <alignment horizontal="right" wrapText="1" shrinkToFit="1"/>
    </xf>
    <xf numFmtId="196" fontId="18" fillId="7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9" borderId="10" xfId="0" applyNumberFormat="1" applyFont="1" applyFill="1" applyBorder="1" applyAlignment="1" applyProtection="1">
      <alignment vertical="center" wrapText="1"/>
      <protection/>
    </xf>
    <xf numFmtId="196" fontId="18" fillId="9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9" borderId="10" xfId="0" applyNumberFormat="1" applyFont="1" applyFill="1" applyBorder="1" applyAlignment="1" applyProtection="1">
      <alignment vertical="center" shrinkToFit="1"/>
      <protection/>
    </xf>
    <xf numFmtId="196" fontId="18" fillId="9" borderId="31" xfId="0" applyNumberFormat="1" applyFont="1" applyFill="1" applyBorder="1" applyAlignment="1" applyProtection="1">
      <alignment vertical="center" wrapText="1"/>
      <protection/>
    </xf>
    <xf numFmtId="196" fontId="18" fillId="9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9" borderId="10" xfId="0" applyNumberFormat="1" applyFont="1" applyFill="1" applyBorder="1" applyAlignment="1" applyProtection="1">
      <alignment horizontal="right" vertical="center"/>
      <protection hidden="1"/>
    </xf>
    <xf numFmtId="196" fontId="18" fillId="9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33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9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9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9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7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7" borderId="31" xfId="0" applyNumberFormat="1" applyFont="1" applyFill="1" applyBorder="1" applyAlignment="1">
      <alignment horizontal="right" wrapText="1" shrinkToFit="1"/>
    </xf>
    <xf numFmtId="196" fontId="20" fillId="7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7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9" borderId="12" xfId="0" applyNumberFormat="1" applyFont="1" applyFill="1" applyBorder="1" applyAlignment="1" applyProtection="1">
      <alignment vertical="center" wrapText="1"/>
      <protection/>
    </xf>
    <xf numFmtId="196" fontId="18" fillId="9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9" borderId="46" xfId="0" applyNumberFormat="1" applyFont="1" applyFill="1" applyBorder="1" applyAlignment="1" applyProtection="1">
      <alignment horizontal="right" vertical="center"/>
      <protection hidden="1"/>
    </xf>
    <xf numFmtId="196" fontId="18" fillId="9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9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8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9" borderId="31" xfId="0" applyNumberFormat="1" applyFont="1" applyFill="1" applyBorder="1" applyAlignment="1" applyProtection="1">
      <alignment horizontal="right" vertical="center"/>
      <protection hidden="1"/>
    </xf>
    <xf numFmtId="196" fontId="18" fillId="9" borderId="47" xfId="0" applyNumberFormat="1" applyFont="1" applyFill="1" applyBorder="1" applyAlignment="1" applyProtection="1">
      <alignment horizontal="right" vertical="center"/>
      <protection hidden="1"/>
    </xf>
    <xf numFmtId="196" fontId="18" fillId="9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1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9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4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2" xfId="0" applyNumberFormat="1" applyFont="1" applyFill="1" applyBorder="1" applyAlignment="1">
      <alignment horizontal="right"/>
    </xf>
    <xf numFmtId="196" fontId="18" fillId="9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33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7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10" fillId="0" borderId="28" xfId="0" applyFont="1" applyBorder="1" applyAlignment="1">
      <alignment/>
    </xf>
    <xf numFmtId="0" fontId="9" fillId="9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4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4" topLeftCell="BM2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6" t="s">
        <v>220</v>
      </c>
      <c r="F1" s="296"/>
      <c r="G1" s="296"/>
    </row>
    <row r="2" spans="1:7" ht="49.5" customHeight="1">
      <c r="A2" s="295" t="s">
        <v>214</v>
      </c>
      <c r="B2" s="295"/>
      <c r="C2" s="295"/>
      <c r="D2" s="295"/>
      <c r="E2" s="295"/>
      <c r="F2" s="295"/>
      <c r="G2" s="295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5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3">
        <f>C7+C10+C14+C20</f>
        <v>55197.850000000006</v>
      </c>
      <c r="D6" s="133">
        <f>D7+D10+D14+D20</f>
        <v>41093.85</v>
      </c>
      <c r="E6" s="133">
        <f>E7+E10+E14+E20</f>
        <v>40491.96799999999</v>
      </c>
      <c r="F6" s="133">
        <f aca="true" t="shared" si="0" ref="F6:G37">IF(C6=0,"",$E6/C6*100)</f>
        <v>73.35787172869955</v>
      </c>
      <c r="G6" s="134">
        <f t="shared" si="0"/>
        <v>98.53534774668228</v>
      </c>
      <c r="H6" s="135"/>
    </row>
    <row r="7" spans="1:8" ht="37.5">
      <c r="A7" s="82">
        <v>11000000</v>
      </c>
      <c r="B7" s="83" t="s">
        <v>4</v>
      </c>
      <c r="C7" s="136">
        <f>SUM(C8,C9)</f>
        <v>35588.3</v>
      </c>
      <c r="D7" s="136">
        <f>SUM(D8,D9)</f>
        <v>26192.7</v>
      </c>
      <c r="E7" s="136">
        <f>SUM(E8,E9)</f>
        <v>26372.357999999997</v>
      </c>
      <c r="F7" s="136">
        <f t="shared" si="0"/>
        <v>74.10401171171422</v>
      </c>
      <c r="G7" s="137">
        <f t="shared" si="0"/>
        <v>100.68590866920934</v>
      </c>
      <c r="H7" s="135"/>
    </row>
    <row r="8" spans="1:8" ht="20.25">
      <c r="A8" s="78">
        <v>11010000</v>
      </c>
      <c r="B8" s="15" t="s">
        <v>54</v>
      </c>
      <c r="C8" s="138">
        <v>35575.8</v>
      </c>
      <c r="D8" s="139">
        <v>26180.8</v>
      </c>
      <c r="E8" s="139">
        <v>26359.849</v>
      </c>
      <c r="F8" s="138">
        <f t="shared" si="0"/>
        <v>74.09488753590922</v>
      </c>
      <c r="G8" s="138">
        <f t="shared" si="0"/>
        <v>100.68389430422293</v>
      </c>
      <c r="H8" s="140"/>
    </row>
    <row r="9" spans="1:8" ht="20.25">
      <c r="A9" s="78">
        <v>11020000</v>
      </c>
      <c r="B9" s="15" t="s">
        <v>5</v>
      </c>
      <c r="C9" s="138">
        <v>12.5</v>
      </c>
      <c r="D9" s="139">
        <v>11.9</v>
      </c>
      <c r="E9" s="139">
        <v>12.509</v>
      </c>
      <c r="F9" s="138">
        <f t="shared" si="0"/>
        <v>100.072</v>
      </c>
      <c r="G9" s="138">
        <f t="shared" si="0"/>
        <v>105.11764705882354</v>
      </c>
      <c r="H9" s="140"/>
    </row>
    <row r="10" spans="1:8" ht="20.25" customHeight="1">
      <c r="A10" s="73">
        <v>13000000</v>
      </c>
      <c r="B10" s="74" t="s">
        <v>95</v>
      </c>
      <c r="C10" s="141">
        <f>SUM(C11,C12,C13)</f>
        <v>13.75</v>
      </c>
      <c r="D10" s="141">
        <f>SUM(D11,D12,D13)</f>
        <v>7.449999999999999</v>
      </c>
      <c r="E10" s="141">
        <f>SUM(E11,E12,E13)</f>
        <v>11.243</v>
      </c>
      <c r="F10" s="141">
        <f t="shared" si="0"/>
        <v>81.76727272727274</v>
      </c>
      <c r="G10" s="138">
        <f t="shared" si="0"/>
        <v>150.91275167785236</v>
      </c>
      <c r="H10" s="135"/>
    </row>
    <row r="11" spans="1:8" ht="60" customHeight="1" hidden="1">
      <c r="A11" s="76">
        <v>13010100</v>
      </c>
      <c r="B11" s="114" t="s">
        <v>194</v>
      </c>
      <c r="C11" s="142">
        <v>0</v>
      </c>
      <c r="D11" s="142">
        <v>0</v>
      </c>
      <c r="E11" s="142">
        <v>0</v>
      </c>
      <c r="F11" s="141">
        <f t="shared" si="0"/>
      </c>
      <c r="G11" s="138">
        <f t="shared" si="0"/>
      </c>
      <c r="H11" s="265"/>
    </row>
    <row r="12" spans="1:8" ht="74.25" customHeight="1">
      <c r="A12" s="76">
        <v>13010200</v>
      </c>
      <c r="B12" s="79" t="s">
        <v>94</v>
      </c>
      <c r="C12" s="142">
        <v>0.95</v>
      </c>
      <c r="D12" s="142">
        <v>0.85</v>
      </c>
      <c r="E12" s="142">
        <v>2.64</v>
      </c>
      <c r="F12" s="141">
        <f t="shared" si="0"/>
        <v>277.89473684210526</v>
      </c>
      <c r="G12" s="138">
        <f t="shared" si="0"/>
        <v>310.5882352941177</v>
      </c>
      <c r="H12" s="135"/>
    </row>
    <row r="13" spans="1:8" ht="37.5">
      <c r="A13" s="80" t="s">
        <v>200</v>
      </c>
      <c r="B13" s="75" t="s">
        <v>201</v>
      </c>
      <c r="C13" s="138">
        <v>12.8</v>
      </c>
      <c r="D13" s="139">
        <v>6.6</v>
      </c>
      <c r="E13" s="139">
        <v>8.603</v>
      </c>
      <c r="F13" s="141">
        <f t="shared" si="0"/>
        <v>67.21093749999999</v>
      </c>
      <c r="G13" s="138">
        <f t="shared" si="0"/>
        <v>130.34848484848484</v>
      </c>
      <c r="H13" s="135"/>
    </row>
    <row r="14" spans="1:8" ht="20.25">
      <c r="A14" s="111">
        <v>14000000</v>
      </c>
      <c r="B14" s="112" t="s">
        <v>150</v>
      </c>
      <c r="C14" s="143">
        <f>SUM(C15+C17+C19)</f>
        <v>2675</v>
      </c>
      <c r="D14" s="143">
        <f>SUM(D15+D17+D19)</f>
        <v>2079.8</v>
      </c>
      <c r="E14" s="143">
        <f>SUM(E15+E17+E19)</f>
        <v>2032.1100000000001</v>
      </c>
      <c r="F14" s="141">
        <f t="shared" si="0"/>
        <v>75.96672897196262</v>
      </c>
      <c r="G14" s="138">
        <f t="shared" si="0"/>
        <v>97.70699105683238</v>
      </c>
      <c r="H14" s="135"/>
    </row>
    <row r="15" spans="1:8" ht="37.5">
      <c r="A15" s="113">
        <v>14020000</v>
      </c>
      <c r="B15" s="114" t="s">
        <v>151</v>
      </c>
      <c r="C15" s="138">
        <v>170</v>
      </c>
      <c r="D15" s="139">
        <v>126.9</v>
      </c>
      <c r="E15" s="139">
        <v>146.432</v>
      </c>
      <c r="F15" s="141">
        <f t="shared" si="0"/>
        <v>86.1364705882353</v>
      </c>
      <c r="G15" s="138">
        <f t="shared" si="0"/>
        <v>115.39164696611503</v>
      </c>
      <c r="H15" s="135"/>
    </row>
    <row r="16" spans="1:8" ht="20.25">
      <c r="A16" s="113">
        <v>14021900</v>
      </c>
      <c r="B16" s="114" t="s">
        <v>152</v>
      </c>
      <c r="C16" s="138">
        <v>170</v>
      </c>
      <c r="D16" s="139">
        <v>126.9</v>
      </c>
      <c r="E16" s="139">
        <v>146.432</v>
      </c>
      <c r="F16" s="141">
        <f t="shared" si="0"/>
        <v>86.1364705882353</v>
      </c>
      <c r="G16" s="138">
        <f t="shared" si="0"/>
        <v>115.39164696611503</v>
      </c>
      <c r="H16" s="135"/>
    </row>
    <row r="17" spans="1:8" ht="37.5">
      <c r="A17" s="113">
        <v>14030000</v>
      </c>
      <c r="B17" s="114" t="s">
        <v>153</v>
      </c>
      <c r="C17" s="138">
        <v>720</v>
      </c>
      <c r="D17" s="139">
        <v>570</v>
      </c>
      <c r="E17" s="139">
        <v>511.823</v>
      </c>
      <c r="F17" s="141">
        <f t="shared" si="0"/>
        <v>71.08652777777777</v>
      </c>
      <c r="G17" s="138">
        <f t="shared" si="0"/>
        <v>89.79350877192982</v>
      </c>
      <c r="H17" s="135"/>
    </row>
    <row r="18" spans="1:8" ht="20.25">
      <c r="A18" s="113">
        <v>14031900</v>
      </c>
      <c r="B18" s="114" t="s">
        <v>152</v>
      </c>
      <c r="C18" s="138">
        <v>720</v>
      </c>
      <c r="D18" s="139">
        <v>570</v>
      </c>
      <c r="E18" s="139">
        <v>511.823</v>
      </c>
      <c r="F18" s="141">
        <f t="shared" si="0"/>
        <v>71.08652777777777</v>
      </c>
      <c r="G18" s="138">
        <f t="shared" si="0"/>
        <v>89.79350877192982</v>
      </c>
      <c r="H18" s="135"/>
    </row>
    <row r="19" spans="1:8" ht="39">
      <c r="A19" s="115">
        <v>14040000</v>
      </c>
      <c r="B19" s="116" t="s">
        <v>68</v>
      </c>
      <c r="C19" s="143">
        <v>1785</v>
      </c>
      <c r="D19" s="144">
        <v>1382.9</v>
      </c>
      <c r="E19" s="144">
        <v>1373.855</v>
      </c>
      <c r="F19" s="143">
        <f t="shared" si="0"/>
        <v>76.96666666666667</v>
      </c>
      <c r="G19" s="143">
        <f t="shared" si="0"/>
        <v>99.34593969195168</v>
      </c>
      <c r="H19" s="135"/>
    </row>
    <row r="20" spans="1:8" ht="20.25">
      <c r="A20" s="73">
        <v>18000000</v>
      </c>
      <c r="B20" s="74" t="s">
        <v>69</v>
      </c>
      <c r="C20" s="143">
        <f>C21+C31+C34</f>
        <v>16920.8</v>
      </c>
      <c r="D20" s="143">
        <f>D21+D31+D34</f>
        <v>12813.9</v>
      </c>
      <c r="E20" s="143">
        <f>E21+E31+E34</f>
        <v>12076.257000000001</v>
      </c>
      <c r="F20" s="143">
        <f t="shared" si="0"/>
        <v>71.36930286984068</v>
      </c>
      <c r="G20" s="143">
        <f t="shared" si="0"/>
        <v>94.24341535363942</v>
      </c>
      <c r="H20" s="145"/>
    </row>
    <row r="21" spans="1:8" ht="20.25">
      <c r="A21" s="76">
        <v>18010000</v>
      </c>
      <c r="B21" s="77" t="s">
        <v>70</v>
      </c>
      <c r="C21" s="138">
        <f>C22+C23+C24+C25+C26+C27+C28+C29</f>
        <v>10001.5</v>
      </c>
      <c r="D21" s="138">
        <f>D22+D23+D24+D25+D26+D27+D28+D29</f>
        <v>7644.5</v>
      </c>
      <c r="E21" s="138">
        <f>E22+E23+E24+E25+E26+E27+E28+E29+E30</f>
        <v>6728.658</v>
      </c>
      <c r="F21" s="138">
        <f t="shared" si="0"/>
        <v>67.276488526721</v>
      </c>
      <c r="G21" s="138">
        <f t="shared" si="0"/>
        <v>88.01959578782132</v>
      </c>
      <c r="H21" s="135"/>
    </row>
    <row r="22" spans="1:8" ht="56.25">
      <c r="A22" s="80" t="s">
        <v>96</v>
      </c>
      <c r="B22" s="75" t="s">
        <v>97</v>
      </c>
      <c r="C22" s="138">
        <v>5.8</v>
      </c>
      <c r="D22" s="139">
        <v>5.2</v>
      </c>
      <c r="E22" s="139">
        <v>4.163</v>
      </c>
      <c r="F22" s="138">
        <f t="shared" si="0"/>
        <v>71.77586206896552</v>
      </c>
      <c r="G22" s="138">
        <f t="shared" si="0"/>
        <v>80.0576923076923</v>
      </c>
      <c r="H22" s="135"/>
    </row>
    <row r="23" spans="1:8" ht="56.25">
      <c r="A23" s="80" t="s">
        <v>98</v>
      </c>
      <c r="B23" s="75" t="s">
        <v>125</v>
      </c>
      <c r="C23" s="138">
        <v>4.8</v>
      </c>
      <c r="D23" s="139">
        <v>4.8</v>
      </c>
      <c r="E23" s="139">
        <v>59.972</v>
      </c>
      <c r="F23" s="138">
        <f t="shared" si="0"/>
        <v>1249.4166666666667</v>
      </c>
      <c r="G23" s="138">
        <f t="shared" si="0"/>
        <v>1249.4166666666667</v>
      </c>
      <c r="H23" s="135"/>
    </row>
    <row r="24" spans="1:8" ht="56.25">
      <c r="A24" s="80" t="s">
        <v>124</v>
      </c>
      <c r="B24" s="75" t="s">
        <v>99</v>
      </c>
      <c r="C24" s="138">
        <v>8</v>
      </c>
      <c r="D24" s="139">
        <v>8</v>
      </c>
      <c r="E24" s="139">
        <v>16.73</v>
      </c>
      <c r="F24" s="138">
        <f t="shared" si="0"/>
        <v>209.125</v>
      </c>
      <c r="G24" s="138">
        <f t="shared" si="0"/>
        <v>209.125</v>
      </c>
      <c r="H24" s="135"/>
    </row>
    <row r="25" spans="1:8" ht="56.25">
      <c r="A25" s="80" t="s">
        <v>100</v>
      </c>
      <c r="B25" s="75" t="s">
        <v>71</v>
      </c>
      <c r="C25" s="138">
        <v>573.6</v>
      </c>
      <c r="D25" s="139">
        <v>400.6</v>
      </c>
      <c r="E25" s="139">
        <v>436.992</v>
      </c>
      <c r="F25" s="138">
        <f t="shared" si="0"/>
        <v>76.18410041841004</v>
      </c>
      <c r="G25" s="138">
        <f t="shared" si="0"/>
        <v>109.08437343984023</v>
      </c>
      <c r="H25" s="135"/>
    </row>
    <row r="26" spans="1:8" ht="20.25">
      <c r="A26" s="80" t="s">
        <v>101</v>
      </c>
      <c r="B26" s="75" t="s">
        <v>72</v>
      </c>
      <c r="C26" s="138">
        <v>5520</v>
      </c>
      <c r="D26" s="139">
        <v>4162.5</v>
      </c>
      <c r="E26" s="139">
        <v>3087.248</v>
      </c>
      <c r="F26" s="138">
        <f t="shared" si="0"/>
        <v>55.928405797101455</v>
      </c>
      <c r="G26" s="138">
        <f t="shared" si="0"/>
        <v>74.16812012012012</v>
      </c>
      <c r="H26" s="135"/>
    </row>
    <row r="27" spans="1:8" ht="20.25">
      <c r="A27" s="80" t="s">
        <v>102</v>
      </c>
      <c r="B27" s="75" t="s">
        <v>73</v>
      </c>
      <c r="C27" s="138">
        <v>2769.3</v>
      </c>
      <c r="D27" s="139">
        <v>2076.3</v>
      </c>
      <c r="E27" s="139">
        <v>2104.612</v>
      </c>
      <c r="F27" s="138">
        <f t="shared" si="0"/>
        <v>75.99797782833207</v>
      </c>
      <c r="G27" s="138">
        <f t="shared" si="0"/>
        <v>101.36357944420362</v>
      </c>
      <c r="H27" s="135"/>
    </row>
    <row r="28" spans="1:8" ht="20.25">
      <c r="A28" s="80" t="s">
        <v>103</v>
      </c>
      <c r="B28" s="75" t="s">
        <v>74</v>
      </c>
      <c r="C28" s="138">
        <v>320</v>
      </c>
      <c r="D28" s="139">
        <v>293.9</v>
      </c>
      <c r="E28" s="139">
        <v>337.566</v>
      </c>
      <c r="F28" s="138">
        <f t="shared" si="0"/>
        <v>105.489375</v>
      </c>
      <c r="G28" s="138">
        <f t="shared" si="0"/>
        <v>114.85743450153115</v>
      </c>
      <c r="H28" s="135"/>
    </row>
    <row r="29" spans="1:8" ht="20.25">
      <c r="A29" s="80" t="s">
        <v>104</v>
      </c>
      <c r="B29" s="75" t="s">
        <v>75</v>
      </c>
      <c r="C29" s="138">
        <v>800</v>
      </c>
      <c r="D29" s="139">
        <v>693.2</v>
      </c>
      <c r="E29" s="139">
        <v>681.375</v>
      </c>
      <c r="F29" s="138">
        <f t="shared" si="0"/>
        <v>85.171875</v>
      </c>
      <c r="G29" s="138">
        <f t="shared" si="0"/>
        <v>98.29414310444315</v>
      </c>
      <c r="H29" s="135"/>
    </row>
    <row r="30" spans="1:8" ht="20.25">
      <c r="A30" s="80" t="s">
        <v>197</v>
      </c>
      <c r="B30" s="75" t="s">
        <v>198</v>
      </c>
      <c r="C30" s="138"/>
      <c r="D30" s="139"/>
      <c r="E30" s="139">
        <v>0</v>
      </c>
      <c r="F30" s="138"/>
      <c r="G30" s="138"/>
      <c r="H30" s="135"/>
    </row>
    <row r="31" spans="1:8" ht="20.25">
      <c r="A31" s="73">
        <v>18030000</v>
      </c>
      <c r="B31" s="74" t="s">
        <v>76</v>
      </c>
      <c r="C31" s="143">
        <f>SUM(C32,C33)</f>
        <v>25</v>
      </c>
      <c r="D31" s="144">
        <f>SUM(D32,D33)</f>
        <v>21.3</v>
      </c>
      <c r="E31" s="144">
        <f>SUM(E32,E33)</f>
        <v>14.484</v>
      </c>
      <c r="F31" s="138">
        <f t="shared" si="0"/>
        <v>57.936</v>
      </c>
      <c r="G31" s="138">
        <f t="shared" si="0"/>
        <v>68</v>
      </c>
      <c r="H31" s="135"/>
    </row>
    <row r="32" spans="1:8" ht="20.25">
      <c r="A32" s="80" t="s">
        <v>105</v>
      </c>
      <c r="B32" s="75" t="s">
        <v>77</v>
      </c>
      <c r="C32" s="138">
        <v>20.8</v>
      </c>
      <c r="D32" s="139">
        <v>17.5</v>
      </c>
      <c r="E32" s="139">
        <v>10.927</v>
      </c>
      <c r="F32" s="138">
        <f t="shared" si="0"/>
        <v>52.53365384615384</v>
      </c>
      <c r="G32" s="138">
        <f t="shared" si="0"/>
        <v>62.44</v>
      </c>
      <c r="H32" s="135"/>
    </row>
    <row r="33" spans="1:8" ht="20.25">
      <c r="A33" s="80" t="s">
        <v>106</v>
      </c>
      <c r="B33" s="75" t="s">
        <v>78</v>
      </c>
      <c r="C33" s="138">
        <v>4.2</v>
      </c>
      <c r="D33" s="139">
        <v>3.8</v>
      </c>
      <c r="E33" s="139">
        <v>3.557</v>
      </c>
      <c r="F33" s="138" t="s">
        <v>17</v>
      </c>
      <c r="G33" s="138">
        <f t="shared" si="0"/>
        <v>93.60526315789474</v>
      </c>
      <c r="H33" s="135"/>
    </row>
    <row r="34" spans="1:8" ht="20.25">
      <c r="A34" s="73">
        <v>18050000</v>
      </c>
      <c r="B34" s="74" t="s">
        <v>79</v>
      </c>
      <c r="C34" s="143">
        <f>SUM(C35,C36,C37)</f>
        <v>6894.3</v>
      </c>
      <c r="D34" s="143">
        <f>SUM(D35,D36,D37)</f>
        <v>5148.099999999999</v>
      </c>
      <c r="E34" s="143">
        <f>SUM(E35,E36,E37)</f>
        <v>5333.115</v>
      </c>
      <c r="F34" s="138">
        <f t="shared" si="0"/>
        <v>77.355424045951</v>
      </c>
      <c r="G34" s="138">
        <f t="shared" si="0"/>
        <v>103.59385015831084</v>
      </c>
      <c r="H34" s="135"/>
    </row>
    <row r="35" spans="1:8" ht="20.25">
      <c r="A35" s="80" t="s">
        <v>107</v>
      </c>
      <c r="B35" s="75" t="s">
        <v>80</v>
      </c>
      <c r="C35" s="138">
        <v>390</v>
      </c>
      <c r="D35" s="139">
        <v>262</v>
      </c>
      <c r="E35" s="139">
        <v>359.363</v>
      </c>
      <c r="F35" s="138">
        <f t="shared" si="0"/>
        <v>92.14435897435898</v>
      </c>
      <c r="G35" s="138">
        <f t="shared" si="0"/>
        <v>137.1614503816794</v>
      </c>
      <c r="H35" s="135"/>
    </row>
    <row r="36" spans="1:8" ht="20.25">
      <c r="A36" s="80" t="s">
        <v>108</v>
      </c>
      <c r="B36" s="75" t="s">
        <v>81</v>
      </c>
      <c r="C36" s="138">
        <v>6272.3</v>
      </c>
      <c r="D36" s="139">
        <v>4786.9</v>
      </c>
      <c r="E36" s="139">
        <v>4823.945</v>
      </c>
      <c r="F36" s="138">
        <f t="shared" si="0"/>
        <v>76.90870972370581</v>
      </c>
      <c r="G36" s="138">
        <f t="shared" si="0"/>
        <v>100.77388288871711</v>
      </c>
      <c r="H36" s="135"/>
    </row>
    <row r="37" spans="1:8" ht="57" thickBot="1">
      <c r="A37" s="102" t="s">
        <v>109</v>
      </c>
      <c r="B37" s="103" t="s">
        <v>110</v>
      </c>
      <c r="C37" s="146">
        <v>232</v>
      </c>
      <c r="D37" s="147">
        <v>99.2</v>
      </c>
      <c r="E37" s="147">
        <v>149.807</v>
      </c>
      <c r="F37" s="138">
        <f t="shared" si="0"/>
        <v>64.57198275862068</v>
      </c>
      <c r="G37" s="146">
        <f t="shared" si="0"/>
        <v>151.01512096774192</v>
      </c>
      <c r="H37" s="135"/>
    </row>
    <row r="38" spans="1:8" ht="24" customHeight="1" thickBot="1">
      <c r="A38" s="39">
        <v>20000000</v>
      </c>
      <c r="B38" s="40" t="s">
        <v>6</v>
      </c>
      <c r="C38" s="133">
        <f>C39+C44+C54</f>
        <v>1140.25</v>
      </c>
      <c r="D38" s="133">
        <f>D39+D44+D54</f>
        <v>865.75</v>
      </c>
      <c r="E38" s="133">
        <f>E39+E44+E54</f>
        <v>1144.8329999999999</v>
      </c>
      <c r="F38" s="133">
        <f aca="true" t="shared" si="1" ref="F38:F58">IF(C38=0,"",$E38/C38*100)</f>
        <v>100.40192940144703</v>
      </c>
      <c r="G38" s="134">
        <f aca="true" t="shared" si="2" ref="G38:G58">IF(D38=0,"",$E38/D38*100)</f>
        <v>132.23598036384635</v>
      </c>
      <c r="H38" s="135"/>
    </row>
    <row r="39" spans="1:8" ht="20.25">
      <c r="A39" s="107">
        <v>21000000</v>
      </c>
      <c r="B39" s="108" t="s">
        <v>7</v>
      </c>
      <c r="C39" s="136">
        <f>C40+C41</f>
        <v>53</v>
      </c>
      <c r="D39" s="136">
        <f>D40+D41</f>
        <v>42.1</v>
      </c>
      <c r="E39" s="136">
        <f>E40+E41</f>
        <v>32.68</v>
      </c>
      <c r="F39" s="148">
        <f t="shared" si="1"/>
        <v>61.66037735849057</v>
      </c>
      <c r="G39" s="148">
        <f t="shared" si="2"/>
        <v>77.62470308788598</v>
      </c>
      <c r="H39" s="135"/>
    </row>
    <row r="40" spans="1:8" ht="58.5" customHeight="1">
      <c r="A40" s="76">
        <v>21010300</v>
      </c>
      <c r="B40" s="79" t="s">
        <v>114</v>
      </c>
      <c r="C40" s="142">
        <v>8</v>
      </c>
      <c r="D40" s="142">
        <v>5.9</v>
      </c>
      <c r="E40" s="142">
        <v>2.382</v>
      </c>
      <c r="F40" s="149">
        <f t="shared" si="1"/>
        <v>29.775000000000002</v>
      </c>
      <c r="G40" s="149">
        <f t="shared" si="2"/>
        <v>40.37288135593221</v>
      </c>
      <c r="H40" s="135"/>
    </row>
    <row r="41" spans="1:8" ht="20.25">
      <c r="A41" s="76">
        <v>21080000</v>
      </c>
      <c r="B41" s="77" t="s">
        <v>8</v>
      </c>
      <c r="C41" s="138">
        <v>45</v>
      </c>
      <c r="D41" s="139">
        <v>36.2</v>
      </c>
      <c r="E41" s="139">
        <v>30.298</v>
      </c>
      <c r="F41" s="138">
        <f t="shared" si="1"/>
        <v>67.32888888888888</v>
      </c>
      <c r="G41" s="138">
        <f t="shared" si="2"/>
        <v>83.69613259668508</v>
      </c>
      <c r="H41" s="135"/>
    </row>
    <row r="42" spans="1:8" ht="21.75" customHeight="1">
      <c r="A42" s="80" t="s">
        <v>115</v>
      </c>
      <c r="B42" s="75" t="s">
        <v>85</v>
      </c>
      <c r="C42" s="138">
        <v>35</v>
      </c>
      <c r="D42" s="139">
        <v>26.2</v>
      </c>
      <c r="E42" s="139">
        <v>3.298</v>
      </c>
      <c r="F42" s="138">
        <f t="shared" si="1"/>
        <v>9.422857142857142</v>
      </c>
      <c r="G42" s="138">
        <f>IF(D42=0,"",$E42/D42*100)</f>
        <v>12.587786259541986</v>
      </c>
      <c r="H42" s="135"/>
    </row>
    <row r="43" spans="1:8" ht="61.5" customHeight="1">
      <c r="A43" s="80" t="s">
        <v>164</v>
      </c>
      <c r="B43" s="75" t="s">
        <v>165</v>
      </c>
      <c r="C43" s="138">
        <v>10</v>
      </c>
      <c r="D43" s="139">
        <v>10</v>
      </c>
      <c r="E43" s="139">
        <v>27</v>
      </c>
      <c r="F43" s="138">
        <f t="shared" si="1"/>
        <v>270</v>
      </c>
      <c r="G43" s="138">
        <f>IF(D43=0,"",$E43/D43*100)</f>
        <v>270</v>
      </c>
      <c r="H43" s="135"/>
    </row>
    <row r="44" spans="1:8" ht="37.5">
      <c r="A44" s="73">
        <v>22000000</v>
      </c>
      <c r="B44" s="74" t="s">
        <v>86</v>
      </c>
      <c r="C44" s="143">
        <f>C45+C49+C51</f>
        <v>1042.5</v>
      </c>
      <c r="D44" s="143">
        <f>D45+D49+D51</f>
        <v>781</v>
      </c>
      <c r="E44" s="143">
        <f>E45+E49+E51</f>
        <v>769.319</v>
      </c>
      <c r="F44" s="143">
        <f t="shared" si="1"/>
        <v>73.79558752997602</v>
      </c>
      <c r="G44" s="143">
        <f t="shared" si="2"/>
        <v>98.50435339308578</v>
      </c>
      <c r="H44" s="135"/>
    </row>
    <row r="45" spans="1:8" ht="20.25">
      <c r="A45" s="76">
        <v>22010000</v>
      </c>
      <c r="B45" s="93" t="s">
        <v>128</v>
      </c>
      <c r="C45" s="138">
        <f>C46+C47+C48</f>
        <v>933</v>
      </c>
      <c r="D45" s="138">
        <f>D46+D47+D48</f>
        <v>698.1</v>
      </c>
      <c r="E45" s="138">
        <f>E46+E47+E48</f>
        <v>723.78</v>
      </c>
      <c r="F45" s="138">
        <f t="shared" si="1"/>
        <v>77.57556270096462</v>
      </c>
      <c r="G45" s="138">
        <f t="shared" si="2"/>
        <v>103.67855608079071</v>
      </c>
      <c r="H45" s="135"/>
    </row>
    <row r="46" spans="1:8" ht="56.25">
      <c r="A46" s="94">
        <v>22010300</v>
      </c>
      <c r="B46" s="79" t="s">
        <v>130</v>
      </c>
      <c r="C46" s="138">
        <v>17</v>
      </c>
      <c r="D46" s="139">
        <v>12.6</v>
      </c>
      <c r="E46" s="139">
        <v>14.118</v>
      </c>
      <c r="F46" s="138">
        <f t="shared" si="1"/>
        <v>83.04705882352941</v>
      </c>
      <c r="G46" s="138">
        <f t="shared" si="2"/>
        <v>112.04761904761907</v>
      </c>
      <c r="H46" s="135"/>
    </row>
    <row r="47" spans="1:8" ht="20.25">
      <c r="A47" s="94">
        <v>22012500</v>
      </c>
      <c r="B47" s="79" t="s">
        <v>129</v>
      </c>
      <c r="C47" s="138">
        <v>585</v>
      </c>
      <c r="D47" s="139">
        <v>425</v>
      </c>
      <c r="E47" s="139">
        <v>420.208</v>
      </c>
      <c r="F47" s="138">
        <f t="shared" si="1"/>
        <v>71.83042735042736</v>
      </c>
      <c r="G47" s="138">
        <f t="shared" si="2"/>
        <v>98.8724705882353</v>
      </c>
      <c r="H47" s="135"/>
    </row>
    <row r="48" spans="1:8" ht="37.5">
      <c r="A48" s="114">
        <v>22012600</v>
      </c>
      <c r="B48" s="114" t="s">
        <v>154</v>
      </c>
      <c r="C48" s="138">
        <v>331</v>
      </c>
      <c r="D48" s="139">
        <v>260.5</v>
      </c>
      <c r="E48" s="139">
        <v>289.454</v>
      </c>
      <c r="F48" s="138">
        <f t="shared" si="1"/>
        <v>87.44833836858005</v>
      </c>
      <c r="G48" s="138">
        <f t="shared" si="2"/>
        <v>111.1147792706334</v>
      </c>
      <c r="H48" s="135"/>
    </row>
    <row r="49" spans="1:8" ht="37.5">
      <c r="A49" s="81" t="s">
        <v>116</v>
      </c>
      <c r="B49" s="79" t="s">
        <v>126</v>
      </c>
      <c r="C49" s="138">
        <v>102</v>
      </c>
      <c r="D49" s="139">
        <v>76.5</v>
      </c>
      <c r="E49" s="139">
        <v>41.548</v>
      </c>
      <c r="F49" s="138">
        <f t="shared" si="1"/>
        <v>40.733333333333334</v>
      </c>
      <c r="G49" s="138">
        <f t="shared" si="2"/>
        <v>54.31111111111111</v>
      </c>
      <c r="H49" s="135"/>
    </row>
    <row r="50" spans="1:8" ht="56.25">
      <c r="A50" s="80" t="s">
        <v>117</v>
      </c>
      <c r="B50" s="79" t="s">
        <v>127</v>
      </c>
      <c r="C50" s="138">
        <v>102</v>
      </c>
      <c r="D50" s="139">
        <v>76.5</v>
      </c>
      <c r="E50" s="139">
        <v>41.548</v>
      </c>
      <c r="F50" s="138">
        <f t="shared" si="1"/>
        <v>40.733333333333334</v>
      </c>
      <c r="G50" s="138">
        <f t="shared" si="2"/>
        <v>54.31111111111111</v>
      </c>
      <c r="H50" s="135"/>
    </row>
    <row r="51" spans="1:8" ht="20.25">
      <c r="A51" s="73">
        <v>22090000</v>
      </c>
      <c r="B51" s="74" t="s">
        <v>87</v>
      </c>
      <c r="C51" s="138">
        <f>C52+C53</f>
        <v>7.5</v>
      </c>
      <c r="D51" s="138">
        <f>D52+D53</f>
        <v>6.3999999999999995</v>
      </c>
      <c r="E51" s="138">
        <f>E52+E53</f>
        <v>3.991</v>
      </c>
      <c r="F51" s="138">
        <f t="shared" si="1"/>
        <v>53.21333333333334</v>
      </c>
      <c r="G51" s="138">
        <f t="shared" si="2"/>
        <v>62.35937500000001</v>
      </c>
      <c r="H51" s="135"/>
    </row>
    <row r="52" spans="1:8" ht="56.25">
      <c r="A52" s="81" t="s">
        <v>118</v>
      </c>
      <c r="B52" s="75" t="s">
        <v>88</v>
      </c>
      <c r="C52" s="138">
        <v>6.5</v>
      </c>
      <c r="D52" s="138">
        <v>5.8</v>
      </c>
      <c r="E52" s="138">
        <v>1.186</v>
      </c>
      <c r="F52" s="138">
        <f t="shared" si="1"/>
        <v>18.246153846153845</v>
      </c>
      <c r="G52" s="138">
        <f t="shared" si="2"/>
        <v>20.448275862068964</v>
      </c>
      <c r="H52" s="135"/>
    </row>
    <row r="53" spans="1:8" ht="48" customHeight="1">
      <c r="A53" s="80" t="s">
        <v>119</v>
      </c>
      <c r="B53" s="79" t="s">
        <v>120</v>
      </c>
      <c r="C53" s="138">
        <v>1</v>
      </c>
      <c r="D53" s="139">
        <v>0.6</v>
      </c>
      <c r="E53" s="139">
        <v>2.805</v>
      </c>
      <c r="F53" s="138">
        <f t="shared" si="1"/>
        <v>280.5</v>
      </c>
      <c r="G53" s="138">
        <f t="shared" si="2"/>
        <v>467.50000000000006</v>
      </c>
      <c r="H53" s="135"/>
    </row>
    <row r="54" spans="1:8" ht="20.25">
      <c r="A54" s="73">
        <v>24000000</v>
      </c>
      <c r="B54" s="74" t="s">
        <v>89</v>
      </c>
      <c r="C54" s="143">
        <f>SUM(C55,C56)</f>
        <v>44.75</v>
      </c>
      <c r="D54" s="144">
        <f>SUM(D55,D56)</f>
        <v>42.65</v>
      </c>
      <c r="E54" s="144">
        <f>SUM(E55,E56)</f>
        <v>342.834</v>
      </c>
      <c r="F54" s="138">
        <f t="shared" si="1"/>
        <v>766.109497206704</v>
      </c>
      <c r="G54" s="138">
        <f t="shared" si="2"/>
        <v>803.831184056272</v>
      </c>
      <c r="H54" s="135"/>
    </row>
    <row r="55" spans="1:8" ht="20.25">
      <c r="A55" s="80" t="s">
        <v>121</v>
      </c>
      <c r="B55" s="75" t="s">
        <v>8</v>
      </c>
      <c r="C55" s="138">
        <v>41.1</v>
      </c>
      <c r="D55" s="139">
        <v>39</v>
      </c>
      <c r="E55" s="139">
        <v>339.17</v>
      </c>
      <c r="F55" s="138">
        <f t="shared" si="1"/>
        <v>825.2311435523116</v>
      </c>
      <c r="G55" s="138">
        <f t="shared" si="2"/>
        <v>869.6666666666667</v>
      </c>
      <c r="H55" s="135"/>
    </row>
    <row r="56" spans="1:8" ht="92.25" customHeight="1">
      <c r="A56" s="113">
        <v>24062200</v>
      </c>
      <c r="B56" s="255" t="s">
        <v>199</v>
      </c>
      <c r="C56" s="150">
        <v>3.65</v>
      </c>
      <c r="D56" s="151">
        <v>3.65</v>
      </c>
      <c r="E56" s="151">
        <v>3.664</v>
      </c>
      <c r="F56" s="138">
        <f t="shared" si="1"/>
        <v>100.38356164383562</v>
      </c>
      <c r="G56" s="138">
        <f t="shared" si="2"/>
        <v>100.38356164383562</v>
      </c>
      <c r="H56" s="135"/>
    </row>
    <row r="57" spans="1:8" ht="20.25">
      <c r="A57" s="294" t="s">
        <v>122</v>
      </c>
      <c r="B57" s="74" t="s">
        <v>123</v>
      </c>
      <c r="C57" s="143">
        <f>SUM(C58)</f>
        <v>2</v>
      </c>
      <c r="D57" s="143">
        <f>SUM(D58)</f>
        <v>2</v>
      </c>
      <c r="E57" s="143">
        <f>SUM(E58)</f>
        <v>6.533</v>
      </c>
      <c r="F57" s="143">
        <f t="shared" si="1"/>
        <v>326.65000000000003</v>
      </c>
      <c r="G57" s="143">
        <f t="shared" si="2"/>
        <v>326.65000000000003</v>
      </c>
      <c r="H57" s="135"/>
    </row>
    <row r="58" spans="1:8" ht="33.75" customHeight="1" thickBot="1">
      <c r="A58" s="80" t="s">
        <v>208</v>
      </c>
      <c r="B58" s="114" t="s">
        <v>209</v>
      </c>
      <c r="C58" s="138">
        <v>2</v>
      </c>
      <c r="D58" s="139">
        <v>2</v>
      </c>
      <c r="E58" s="139">
        <v>6.533</v>
      </c>
      <c r="F58" s="138">
        <f t="shared" si="1"/>
        <v>326.65000000000003</v>
      </c>
      <c r="G58" s="138">
        <f t="shared" si="2"/>
        <v>326.65000000000003</v>
      </c>
      <c r="H58" s="135"/>
    </row>
    <row r="59" spans="1:8" s="12" customFormat="1" ht="26.25" customHeight="1" thickBot="1">
      <c r="A59" s="293"/>
      <c r="B59" s="256" t="s">
        <v>65</v>
      </c>
      <c r="C59" s="158">
        <f>C6+C38+C57</f>
        <v>56340.100000000006</v>
      </c>
      <c r="D59" s="158">
        <f>D6+D38+D57</f>
        <v>41961.6</v>
      </c>
      <c r="E59" s="158">
        <f>E6+E38+E57</f>
        <v>41643.333999999995</v>
      </c>
      <c r="F59" s="158">
        <f aca="true" t="shared" si="3" ref="F59:F73">IF(C59=0,"",$E59/C59*100)</f>
        <v>73.91419965530766</v>
      </c>
      <c r="G59" s="153">
        <f aca="true" t="shared" si="4" ref="G59:G73">IF(D59=0,"",$E59/D59*100)</f>
        <v>99.24153035155952</v>
      </c>
      <c r="H59" s="154"/>
    </row>
    <row r="60" spans="1:8" s="12" customFormat="1" ht="26.25" customHeight="1" thickBot="1">
      <c r="A60" s="282">
        <v>40000000</v>
      </c>
      <c r="B60" s="110" t="s">
        <v>64</v>
      </c>
      <c r="C60" s="133">
        <f>C61+C62+C72+C70</f>
        <v>23690.596</v>
      </c>
      <c r="D60" s="133">
        <f>D61+D62+D72+D70</f>
        <v>17398.943</v>
      </c>
      <c r="E60" s="133">
        <f>E61+E62+E72+E70</f>
        <v>17398.943</v>
      </c>
      <c r="F60" s="133">
        <f t="shared" si="3"/>
        <v>73.4424030530933</v>
      </c>
      <c r="G60" s="134">
        <f>IF(D60=0,"",$E60/D60*100)</f>
        <v>100</v>
      </c>
      <c r="H60" s="154"/>
    </row>
    <row r="61" spans="1:8" s="12" customFormat="1" ht="26.25" customHeight="1" thickBot="1">
      <c r="A61" s="283">
        <v>41020100</v>
      </c>
      <c r="B61" s="284" t="s">
        <v>210</v>
      </c>
      <c r="C61" s="281">
        <v>455.1</v>
      </c>
      <c r="D61" s="281">
        <v>341.1</v>
      </c>
      <c r="E61" s="281">
        <v>341.1</v>
      </c>
      <c r="F61" s="266">
        <f t="shared" si="3"/>
        <v>74.95056031641397</v>
      </c>
      <c r="G61" s="267">
        <f>IF(D61=0,"",$E61/D61*100)</f>
        <v>100</v>
      </c>
      <c r="H61" s="154"/>
    </row>
    <row r="62" spans="1:8" ht="20.25" customHeight="1" thickBot="1">
      <c r="A62" s="262">
        <v>41030000</v>
      </c>
      <c r="B62" s="263" t="s">
        <v>186</v>
      </c>
      <c r="C62" s="136">
        <f>SUM(C63:C66)</f>
        <v>20077.4</v>
      </c>
      <c r="D62" s="136">
        <f>SUM(D63:D66)</f>
        <v>15500.099999999999</v>
      </c>
      <c r="E62" s="136">
        <f>SUM(E63:E66)</f>
        <v>15500.099999999999</v>
      </c>
      <c r="F62" s="266">
        <f t="shared" si="3"/>
        <v>77.20172930757965</v>
      </c>
      <c r="G62" s="267">
        <f>IF(D62=0,"",$E62/D62*100)</f>
        <v>100</v>
      </c>
      <c r="H62" s="135"/>
    </row>
    <row r="63" spans="1:8" ht="39" customHeight="1" hidden="1" thickBot="1">
      <c r="A63" s="113"/>
      <c r="B63" s="114"/>
      <c r="C63" s="268"/>
      <c r="D63" s="268"/>
      <c r="E63" s="268"/>
      <c r="F63" s="266">
        <f t="shared" si="3"/>
      </c>
      <c r="G63" s="267">
        <f>IF(D63=0,"",$E63/D63*100)</f>
      </c>
      <c r="H63" s="135"/>
    </row>
    <row r="64" spans="1:8" ht="19.5" customHeight="1" thickBot="1">
      <c r="A64" s="113">
        <v>41033900</v>
      </c>
      <c r="B64" s="114" t="s">
        <v>90</v>
      </c>
      <c r="C64" s="268">
        <v>17389.2</v>
      </c>
      <c r="D64" s="268">
        <v>12811.9</v>
      </c>
      <c r="E64" s="268">
        <v>12811.9</v>
      </c>
      <c r="F64" s="269">
        <f t="shared" si="3"/>
        <v>73.67733995813492</v>
      </c>
      <c r="G64" s="270">
        <f t="shared" si="4"/>
        <v>100</v>
      </c>
      <c r="H64" s="135"/>
    </row>
    <row r="65" spans="1:8" ht="20.25" customHeight="1" thickBot="1">
      <c r="A65" s="94">
        <v>41034200</v>
      </c>
      <c r="B65" s="114" t="s">
        <v>195</v>
      </c>
      <c r="C65" s="268">
        <v>2688.2</v>
      </c>
      <c r="D65" s="268">
        <v>2688.2</v>
      </c>
      <c r="E65" s="268">
        <v>2688.2</v>
      </c>
      <c r="F65" s="269">
        <f t="shared" si="3"/>
        <v>100</v>
      </c>
      <c r="G65" s="270">
        <f t="shared" si="4"/>
        <v>100</v>
      </c>
      <c r="H65" s="135"/>
    </row>
    <row r="66" spans="1:8" ht="19.5" customHeight="1" hidden="1" thickBot="1">
      <c r="A66" s="80"/>
      <c r="B66" s="75"/>
      <c r="C66" s="257"/>
      <c r="D66" s="139"/>
      <c r="E66" s="139"/>
      <c r="F66" s="269">
        <f t="shared" si="3"/>
      </c>
      <c r="G66" s="270">
        <f t="shared" si="4"/>
      </c>
      <c r="H66" s="155"/>
    </row>
    <row r="67" spans="1:8" ht="23.25" customHeight="1" hidden="1">
      <c r="A67" s="262">
        <v>41040000</v>
      </c>
      <c r="B67" s="263" t="s">
        <v>196</v>
      </c>
      <c r="C67" s="141">
        <f>SUM(C68,C69)</f>
        <v>0</v>
      </c>
      <c r="D67" s="141">
        <f>SUM(D68,D69)</f>
        <v>0</v>
      </c>
      <c r="E67" s="141">
        <f>SUM(E68,E69)</f>
        <v>0</v>
      </c>
      <c r="F67" s="269">
        <f t="shared" si="3"/>
      </c>
      <c r="G67" s="270">
        <f t="shared" si="4"/>
      </c>
      <c r="H67" s="140"/>
    </row>
    <row r="68" spans="1:8" ht="18" customHeight="1" hidden="1">
      <c r="A68" s="262"/>
      <c r="B68" s="114"/>
      <c r="C68" s="142"/>
      <c r="D68" s="142"/>
      <c r="E68" s="142"/>
      <c r="F68" s="269">
        <f t="shared" si="3"/>
      </c>
      <c r="G68" s="270">
        <f t="shared" si="4"/>
      </c>
      <c r="H68" s="140"/>
    </row>
    <row r="69" spans="1:8" ht="30.75" customHeight="1" hidden="1">
      <c r="A69" s="113"/>
      <c r="B69" s="114"/>
      <c r="C69" s="258"/>
      <c r="D69" s="139"/>
      <c r="E69" s="139"/>
      <c r="F69" s="269">
        <f t="shared" si="3"/>
      </c>
      <c r="G69" s="270">
        <f t="shared" si="4"/>
      </c>
      <c r="H69" s="156"/>
    </row>
    <row r="70" spans="1:8" ht="33.75" customHeight="1" thickBot="1">
      <c r="A70" s="262">
        <v>41040000</v>
      </c>
      <c r="B70" s="263" t="s">
        <v>215</v>
      </c>
      <c r="C70" s="264">
        <f>C71</f>
        <v>359.2</v>
      </c>
      <c r="D70" s="264">
        <f>D71</f>
        <v>359.2</v>
      </c>
      <c r="E70" s="264">
        <f>E71</f>
        <v>359.2</v>
      </c>
      <c r="F70" s="266">
        <f t="shared" si="3"/>
        <v>100</v>
      </c>
      <c r="G70" s="267">
        <f t="shared" si="4"/>
        <v>100</v>
      </c>
      <c r="H70" s="156"/>
    </row>
    <row r="71" spans="1:8" ht="56.25" customHeight="1" thickBot="1">
      <c r="A71" s="113">
        <v>41040200</v>
      </c>
      <c r="B71" s="114" t="s">
        <v>216</v>
      </c>
      <c r="C71" s="258">
        <v>359.2</v>
      </c>
      <c r="D71" s="139">
        <v>359.2</v>
      </c>
      <c r="E71" s="139">
        <v>359.2</v>
      </c>
      <c r="F71" s="269">
        <f t="shared" si="3"/>
        <v>100</v>
      </c>
      <c r="G71" s="270">
        <f t="shared" si="4"/>
        <v>100</v>
      </c>
      <c r="H71" s="156"/>
    </row>
    <row r="72" spans="1:8" ht="30" customHeight="1">
      <c r="A72" s="262">
        <v>41050000</v>
      </c>
      <c r="B72" s="263" t="s">
        <v>187</v>
      </c>
      <c r="C72" s="264">
        <f>SUM(C73:C84)</f>
        <v>2798.896</v>
      </c>
      <c r="D72" s="264">
        <f>SUM(D73:D84)</f>
        <v>1198.5430000000001</v>
      </c>
      <c r="E72" s="264">
        <f>SUM(E73:E84)</f>
        <v>1198.5430000000001</v>
      </c>
      <c r="F72" s="143">
        <f t="shared" si="3"/>
        <v>42.821991242261234</v>
      </c>
      <c r="G72" s="143">
        <f t="shared" si="4"/>
        <v>100</v>
      </c>
      <c r="H72" s="135"/>
    </row>
    <row r="73" spans="1:8" ht="25.5" customHeight="1" hidden="1">
      <c r="A73" s="113"/>
      <c r="B73" s="261"/>
      <c r="C73" s="258"/>
      <c r="D73" s="139"/>
      <c r="E73" s="139"/>
      <c r="F73" s="138">
        <f t="shared" si="3"/>
      </c>
      <c r="G73" s="138">
        <f t="shared" si="4"/>
      </c>
      <c r="H73" s="156"/>
    </row>
    <row r="74" spans="1:8" ht="21.75" customHeight="1" hidden="1">
      <c r="A74" s="113"/>
      <c r="B74" s="114"/>
      <c r="C74" s="258"/>
      <c r="D74" s="139"/>
      <c r="E74" s="139"/>
      <c r="F74" s="138">
        <f aca="true" t="shared" si="5" ref="F74:G85">IF(C74=0,"",$E74/C74*100)</f>
      </c>
      <c r="G74" s="138">
        <f t="shared" si="5"/>
      </c>
      <c r="H74" s="156"/>
    </row>
    <row r="75" spans="1:8" ht="29.25" customHeight="1" hidden="1">
      <c r="A75" s="113"/>
      <c r="B75" s="114"/>
      <c r="C75" s="258"/>
      <c r="D75" s="139"/>
      <c r="E75" s="139"/>
      <c r="F75" s="138">
        <f t="shared" si="5"/>
      </c>
      <c r="G75" s="138">
        <f t="shared" si="5"/>
      </c>
      <c r="H75" s="156"/>
    </row>
    <row r="76" spans="1:8" ht="18" customHeight="1" hidden="1">
      <c r="A76" s="113"/>
      <c r="B76" s="260"/>
      <c r="C76" s="259"/>
      <c r="D76" s="139"/>
      <c r="E76" s="139"/>
      <c r="F76" s="138">
        <f t="shared" si="5"/>
      </c>
      <c r="G76" s="138">
        <f t="shared" si="5"/>
      </c>
      <c r="H76" s="135"/>
    </row>
    <row r="77" spans="1:8" ht="27.75" customHeight="1" hidden="1">
      <c r="A77" s="114"/>
      <c r="B77" s="114"/>
      <c r="C77" s="259"/>
      <c r="D77" s="139"/>
      <c r="E77" s="139"/>
      <c r="F77" s="138">
        <f t="shared" si="5"/>
      </c>
      <c r="G77" s="138">
        <f t="shared" si="5"/>
      </c>
      <c r="H77" s="135"/>
    </row>
    <row r="78" spans="1:8" ht="35.25" customHeight="1" hidden="1">
      <c r="A78" s="113"/>
      <c r="B78" s="114"/>
      <c r="C78" s="277"/>
      <c r="D78" s="139"/>
      <c r="E78" s="139"/>
      <c r="F78" s="138">
        <f t="shared" si="5"/>
      </c>
      <c r="G78" s="138">
        <f t="shared" si="5"/>
      </c>
      <c r="H78" s="135"/>
    </row>
    <row r="79" spans="1:13" ht="60" customHeight="1">
      <c r="A79" s="113">
        <v>41051200</v>
      </c>
      <c r="B79" s="114" t="s">
        <v>188</v>
      </c>
      <c r="C79" s="277">
        <v>381.6</v>
      </c>
      <c r="D79" s="286">
        <v>306.6</v>
      </c>
      <c r="E79" s="286">
        <v>306.6</v>
      </c>
      <c r="F79" s="287">
        <f t="shared" si="5"/>
        <v>80.34591194968553</v>
      </c>
      <c r="G79" s="287">
        <f t="shared" si="5"/>
        <v>100</v>
      </c>
      <c r="H79" s="135"/>
      <c r="M79" s="130"/>
    </row>
    <row r="80" spans="1:13" ht="60" customHeight="1">
      <c r="A80" s="113">
        <v>41051400</v>
      </c>
      <c r="B80" s="114" t="s">
        <v>212</v>
      </c>
      <c r="C80" s="277">
        <v>268.696</v>
      </c>
      <c r="D80" s="286">
        <v>233.143</v>
      </c>
      <c r="E80" s="286">
        <v>233.143</v>
      </c>
      <c r="F80" s="287">
        <f t="shared" si="5"/>
        <v>86.76831809926459</v>
      </c>
      <c r="G80" s="287">
        <f t="shared" si="5"/>
        <v>100</v>
      </c>
      <c r="H80" s="135"/>
      <c r="M80" s="130"/>
    </row>
    <row r="81" spans="1:13" ht="61.5" customHeight="1">
      <c r="A81" s="113">
        <v>41051500</v>
      </c>
      <c r="B81" s="114" t="s">
        <v>211</v>
      </c>
      <c r="C81" s="285">
        <v>67</v>
      </c>
      <c r="D81" s="286">
        <v>67</v>
      </c>
      <c r="E81" s="286">
        <v>67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1.5" customHeight="1">
      <c r="A82" s="114">
        <v>41053000</v>
      </c>
      <c r="B82" s="114" t="s">
        <v>217</v>
      </c>
      <c r="C82" s="285">
        <v>1783.8</v>
      </c>
      <c r="D82" s="286">
        <v>300.5</v>
      </c>
      <c r="E82" s="286">
        <v>300.5</v>
      </c>
      <c r="F82" s="287">
        <f t="shared" si="5"/>
        <v>16.846058975221435</v>
      </c>
      <c r="G82" s="287">
        <f t="shared" si="5"/>
        <v>100</v>
      </c>
      <c r="H82" s="135"/>
      <c r="M82" s="130"/>
    </row>
    <row r="83" spans="1:8" ht="25.5" customHeight="1">
      <c r="A83" s="113">
        <v>41053900</v>
      </c>
      <c r="B83" s="114" t="s">
        <v>173</v>
      </c>
      <c r="C83" s="277">
        <v>89.3</v>
      </c>
      <c r="D83" s="139">
        <v>82.8</v>
      </c>
      <c r="E83" s="139">
        <v>82.8</v>
      </c>
      <c r="F83" s="138">
        <f t="shared" si="5"/>
        <v>92.72116461366181</v>
      </c>
      <c r="G83" s="138">
        <f t="shared" si="5"/>
        <v>100</v>
      </c>
      <c r="H83" s="135"/>
    </row>
    <row r="84" spans="1:8" ht="63.75" customHeight="1" thickBot="1">
      <c r="A84" s="113">
        <v>41055000</v>
      </c>
      <c r="B84" s="114" t="s">
        <v>213</v>
      </c>
      <c r="C84" s="278">
        <v>208.5</v>
      </c>
      <c r="D84" s="151">
        <v>208.5</v>
      </c>
      <c r="E84" s="151">
        <v>208.5</v>
      </c>
      <c r="F84" s="138">
        <f t="shared" si="5"/>
        <v>100</v>
      </c>
      <c r="G84" s="138">
        <f t="shared" si="5"/>
        <v>100</v>
      </c>
      <c r="H84" s="135"/>
    </row>
    <row r="85" spans="1:8" s="12" customFormat="1" ht="29.25" customHeight="1" thickBot="1">
      <c r="A85" s="23"/>
      <c r="B85" s="42" t="s">
        <v>12</v>
      </c>
      <c r="C85" s="157">
        <f>C59+C61+C62+C70+C72</f>
        <v>80030.696</v>
      </c>
      <c r="D85" s="157">
        <f>D59+D61+D62+D70+D72</f>
        <v>59360.54299999999</v>
      </c>
      <c r="E85" s="157">
        <f>E59+E61+E62+E70+E72</f>
        <v>59042.27699999999</v>
      </c>
      <c r="F85" s="158">
        <f>IF(C85=0,"",$E85/C85*100)</f>
        <v>73.77453895940127</v>
      </c>
      <c r="G85" s="159">
        <f t="shared" si="5"/>
        <v>99.46384250561859</v>
      </c>
      <c r="H85" s="154"/>
    </row>
    <row r="86" spans="1:8" s="26" customFormat="1" ht="27" customHeight="1" thickBot="1">
      <c r="A86" s="47"/>
      <c r="B86" s="4" t="s">
        <v>24</v>
      </c>
      <c r="C86" s="160"/>
      <c r="D86" s="161" t="s">
        <v>17</v>
      </c>
      <c r="E86" s="162"/>
      <c r="F86" s="162"/>
      <c r="G86" s="163"/>
      <c r="H86" s="164"/>
    </row>
    <row r="87" spans="1:8" s="19" customFormat="1" ht="20.25" customHeight="1">
      <c r="A87" s="118" t="s">
        <v>155</v>
      </c>
      <c r="B87" s="48" t="s">
        <v>26</v>
      </c>
      <c r="C87" s="165">
        <v>19790.6</v>
      </c>
      <c r="D87" s="165">
        <v>15226.7</v>
      </c>
      <c r="E87" s="166">
        <v>14080.4</v>
      </c>
      <c r="F87" s="166">
        <f aca="true" t="shared" si="6" ref="F87:F101">IF(C87=0,"",IF(($E87/C87*100)&gt;=200,"В/100",$E87/C87*100))</f>
        <v>71.14690812810123</v>
      </c>
      <c r="G87" s="167">
        <f>IF(D87=0,"",IF((E87/D87*100)&gt;=200,"В/100",E87/D87*100))</f>
        <v>92.47177655040159</v>
      </c>
      <c r="H87" s="168"/>
    </row>
    <row r="88" spans="1:8" s="19" customFormat="1" ht="20.25" customHeight="1">
      <c r="A88" s="119" t="s">
        <v>156</v>
      </c>
      <c r="B88" s="49" t="s">
        <v>27</v>
      </c>
      <c r="C88" s="169">
        <v>42466.1</v>
      </c>
      <c r="D88" s="169">
        <v>33687.3</v>
      </c>
      <c r="E88" s="170">
        <v>28769.9</v>
      </c>
      <c r="F88" s="170">
        <f t="shared" si="6"/>
        <v>67.74792128309404</v>
      </c>
      <c r="G88" s="171">
        <f>IF(D88=0,"",IF((E88/D88*100)&gt;=200,"В/100",E88/D88*100))</f>
        <v>85.40280758624169</v>
      </c>
      <c r="H88" s="168"/>
    </row>
    <row r="89" spans="1:8" s="19" customFormat="1" ht="20.25" customHeight="1">
      <c r="A89" s="119" t="s">
        <v>202</v>
      </c>
      <c r="B89" s="49" t="s">
        <v>203</v>
      </c>
      <c r="C89" s="169">
        <v>348.1</v>
      </c>
      <c r="D89" s="169">
        <v>348.1</v>
      </c>
      <c r="E89" s="170">
        <v>302</v>
      </c>
      <c r="F89" s="170">
        <f t="shared" si="6"/>
        <v>86.75667911519677</v>
      </c>
      <c r="G89" s="171">
        <f>IF(D89=0,"",IF((E89/D89*100)&gt;=200,"В/100",E89/D89*100))</f>
        <v>86.75667911519677</v>
      </c>
      <c r="H89" s="168"/>
    </row>
    <row r="90" spans="1:8" s="19" customFormat="1" ht="20.25" customHeight="1">
      <c r="A90" s="120" t="s">
        <v>157</v>
      </c>
      <c r="B90" s="51" t="s">
        <v>163</v>
      </c>
      <c r="C90" s="172">
        <v>3492.7</v>
      </c>
      <c r="D90" s="173">
        <v>2875.4</v>
      </c>
      <c r="E90" s="173">
        <v>2503.3</v>
      </c>
      <c r="F90" s="173">
        <f t="shared" si="6"/>
        <v>71.67234517708364</v>
      </c>
      <c r="G90" s="174">
        <f>IF(D90=0,"",IF((E90/D90*100)&gt;=200,"В/100",E90/D90*100))</f>
        <v>87.05919176462406</v>
      </c>
      <c r="H90" s="175"/>
    </row>
    <row r="91" spans="1:8" s="19" customFormat="1" ht="20.25" customHeight="1">
      <c r="A91" s="119" t="s">
        <v>158</v>
      </c>
      <c r="B91" s="52" t="s">
        <v>28</v>
      </c>
      <c r="C91" s="172">
        <v>1493.5</v>
      </c>
      <c r="D91" s="172">
        <v>1358.3</v>
      </c>
      <c r="E91" s="173">
        <v>1119.5</v>
      </c>
      <c r="F91" s="173">
        <f t="shared" si="6"/>
        <v>74.95815199196518</v>
      </c>
      <c r="G91" s="174">
        <f aca="true" t="shared" si="7" ref="G91:G107">IF(D91=0,"",IF((E91/D91*100)&gt;=200,"В/100",E91/D91*100))</f>
        <v>82.4192004711772</v>
      </c>
      <c r="H91" s="176"/>
    </row>
    <row r="92" spans="1:8" s="19" customFormat="1" ht="20.25" customHeight="1">
      <c r="A92" s="120" t="s">
        <v>159</v>
      </c>
      <c r="B92" s="51" t="s">
        <v>29</v>
      </c>
      <c r="C92" s="172">
        <v>1600.8</v>
      </c>
      <c r="D92" s="172">
        <v>1225.6</v>
      </c>
      <c r="E92" s="173">
        <v>1026.2</v>
      </c>
      <c r="F92" s="173">
        <f t="shared" si="6"/>
        <v>64.10544727636183</v>
      </c>
      <c r="G92" s="174">
        <f t="shared" si="7"/>
        <v>83.7304177545692</v>
      </c>
      <c r="H92" s="168"/>
    </row>
    <row r="93" spans="1:8" s="19" customFormat="1" ht="20.25" customHeight="1">
      <c r="A93" s="120" t="s">
        <v>160</v>
      </c>
      <c r="B93" s="51" t="s">
        <v>91</v>
      </c>
      <c r="C93" s="172">
        <v>4933</v>
      </c>
      <c r="D93" s="172">
        <v>4607.5</v>
      </c>
      <c r="E93" s="173">
        <v>3279.3</v>
      </c>
      <c r="F93" s="173">
        <f t="shared" si="6"/>
        <v>66.47678897222785</v>
      </c>
      <c r="G93" s="174">
        <f t="shared" si="7"/>
        <v>71.17308735756919</v>
      </c>
      <c r="H93" s="168"/>
    </row>
    <row r="94" spans="1:8" s="19" customFormat="1" ht="20.25" customHeight="1">
      <c r="A94" s="253" t="s">
        <v>180</v>
      </c>
      <c r="B94" s="254" t="s">
        <v>181</v>
      </c>
      <c r="C94" s="172">
        <f>C95+C96+C97</f>
        <v>2461</v>
      </c>
      <c r="D94" s="172">
        <f>D95+D96+D97</f>
        <v>2461</v>
      </c>
      <c r="E94" s="172">
        <f>E95+E96+E97</f>
        <v>1658.9</v>
      </c>
      <c r="F94" s="173">
        <f t="shared" si="6"/>
        <v>67.40755790329135</v>
      </c>
      <c r="G94" s="174">
        <f t="shared" si="7"/>
        <v>67.40755790329135</v>
      </c>
      <c r="H94" s="168"/>
    </row>
    <row r="95" spans="1:8" s="19" customFormat="1" ht="20.25" customHeight="1">
      <c r="A95" s="120" t="s">
        <v>204</v>
      </c>
      <c r="B95" s="53" t="s">
        <v>205</v>
      </c>
      <c r="C95" s="172">
        <v>172</v>
      </c>
      <c r="D95" s="172">
        <v>172</v>
      </c>
      <c r="E95" s="173">
        <v>128.4</v>
      </c>
      <c r="F95" s="173">
        <f t="shared" si="6"/>
        <v>74.65116279069768</v>
      </c>
      <c r="G95" s="174">
        <f t="shared" si="7"/>
        <v>74.65116279069768</v>
      </c>
      <c r="H95" s="168"/>
    </row>
    <row r="96" spans="1:8" s="19" customFormat="1" ht="23.25" customHeight="1">
      <c r="A96" s="120" t="s">
        <v>161</v>
      </c>
      <c r="B96" s="53" t="s">
        <v>166</v>
      </c>
      <c r="C96" s="172">
        <v>2269</v>
      </c>
      <c r="D96" s="172">
        <v>2269</v>
      </c>
      <c r="E96" s="173">
        <v>1530.5</v>
      </c>
      <c r="F96" s="173">
        <f t="shared" si="6"/>
        <v>67.45262230057294</v>
      </c>
      <c r="G96" s="174">
        <f t="shared" si="7"/>
        <v>67.45262230057294</v>
      </c>
      <c r="H96" s="168"/>
    </row>
    <row r="97" spans="1:8" s="19" customFormat="1" ht="24.75" customHeight="1">
      <c r="A97" s="120" t="s">
        <v>167</v>
      </c>
      <c r="B97" s="53" t="s">
        <v>168</v>
      </c>
      <c r="C97" s="172">
        <v>20</v>
      </c>
      <c r="D97" s="172">
        <v>20</v>
      </c>
      <c r="E97" s="173"/>
      <c r="F97" s="173">
        <f t="shared" si="6"/>
        <v>0</v>
      </c>
      <c r="G97" s="174" t="s">
        <v>17</v>
      </c>
      <c r="H97" s="168"/>
    </row>
    <row r="98" spans="1:8" s="19" customFormat="1" ht="18.75" customHeight="1">
      <c r="A98" s="253" t="s">
        <v>162</v>
      </c>
      <c r="B98" s="254" t="s">
        <v>169</v>
      </c>
      <c r="C98" s="173">
        <f>C99+C100+C101</f>
        <v>40</v>
      </c>
      <c r="D98" s="173">
        <f>D99+D100+D101</f>
        <v>40</v>
      </c>
      <c r="E98" s="173">
        <f>E99+E100+E101</f>
        <v>0</v>
      </c>
      <c r="F98" s="173">
        <f t="shared" si="6"/>
        <v>0</v>
      </c>
      <c r="G98" s="174">
        <f t="shared" si="7"/>
        <v>0</v>
      </c>
      <c r="H98" s="168"/>
    </row>
    <row r="99" spans="1:8" s="19" customFormat="1" ht="39.75" customHeight="1">
      <c r="A99" s="120" t="s">
        <v>170</v>
      </c>
      <c r="B99" s="53" t="s">
        <v>171</v>
      </c>
      <c r="C99" s="172">
        <v>30</v>
      </c>
      <c r="D99" s="172">
        <v>30</v>
      </c>
      <c r="E99" s="173"/>
      <c r="F99" s="173">
        <f>IF(C99=0,"",IF(($E99/C99*100)&gt;=200,"В/100",$E99/C99*100))</f>
        <v>0</v>
      </c>
      <c r="G99" s="174">
        <f>IF(D99=0,"",IF((E99/D99*100)&gt;=200,"В/100",E99/D99*100))</f>
        <v>0</v>
      </c>
      <c r="H99" s="168"/>
    </row>
    <row r="100" spans="1:8" s="19" customFormat="1" ht="27" customHeight="1">
      <c r="A100" s="125" t="s">
        <v>190</v>
      </c>
      <c r="B100" s="51" t="s">
        <v>191</v>
      </c>
      <c r="C100" s="173"/>
      <c r="D100" s="173"/>
      <c r="E100" s="173"/>
      <c r="F100" s="173">
        <f>IF(C100=0,"",IF(($E100/C100*100)&gt;=200,"В/100",$E100/C100*100))</f>
      </c>
      <c r="G100" s="173">
        <f>IF(D100=0,"",IF((E100/D100*100)&gt;=200,"В/100",E100/D100*100))</f>
      </c>
      <c r="H100" s="168"/>
    </row>
    <row r="101" spans="1:8" s="19" customFormat="1" ht="20.25" customHeight="1">
      <c r="A101" s="125" t="s">
        <v>172</v>
      </c>
      <c r="B101" s="51" t="s">
        <v>11</v>
      </c>
      <c r="C101" s="173">
        <v>10</v>
      </c>
      <c r="D101" s="173">
        <v>10</v>
      </c>
      <c r="E101" s="173"/>
      <c r="F101" s="173">
        <f t="shared" si="6"/>
        <v>0</v>
      </c>
      <c r="G101" s="173">
        <f t="shared" si="7"/>
        <v>0</v>
      </c>
      <c r="H101" s="168"/>
    </row>
    <row r="102" spans="1:8" s="27" customFormat="1" ht="27.75" customHeight="1" thickBot="1">
      <c r="A102" s="123"/>
      <c r="B102" s="124" t="s">
        <v>56</v>
      </c>
      <c r="C102" s="243">
        <f>C87+C88+C89+C90+C91+C92+C93+C94+C98</f>
        <v>76625.8</v>
      </c>
      <c r="D102" s="243">
        <f>D87+D88+D89+D90+D91+D92+D93+D94+D98</f>
        <v>61829.9</v>
      </c>
      <c r="E102" s="243">
        <f>E87+E88+E89+E90+E91+E92+E93+E94+E98</f>
        <v>52739.50000000001</v>
      </c>
      <c r="F102" s="243">
        <f aca="true" t="shared" si="8" ref="F102:F108">IF(C102=0,"",IF(($E102/C102*100)&gt;=200,"В/100",$E102/C102*100))</f>
        <v>68.82734013870002</v>
      </c>
      <c r="G102" s="244">
        <f t="shared" si="7"/>
        <v>85.29772812183103</v>
      </c>
      <c r="H102" s="180"/>
    </row>
    <row r="103" spans="1:8" s="19" customFormat="1" ht="39" customHeight="1" hidden="1" thickBot="1">
      <c r="A103" s="58">
        <v>250339</v>
      </c>
      <c r="B103" s="59" t="s">
        <v>92</v>
      </c>
      <c r="C103" s="181"/>
      <c r="D103" s="181"/>
      <c r="E103" s="182"/>
      <c r="F103" s="245">
        <f t="shared" si="8"/>
      </c>
      <c r="G103" s="244">
        <f t="shared" si="7"/>
      </c>
      <c r="H103" s="175"/>
    </row>
    <row r="104" spans="1:8" s="19" customFormat="1" ht="26.25" customHeight="1" thickBot="1">
      <c r="A104" s="251">
        <v>9000</v>
      </c>
      <c r="B104" s="252" t="s">
        <v>177</v>
      </c>
      <c r="C104" s="183">
        <f>C105+C106+C107</f>
        <v>3809.7</v>
      </c>
      <c r="D104" s="183">
        <f>D105+D106+D107</f>
        <v>3809.7</v>
      </c>
      <c r="E104" s="183">
        <f>E105+E106+E107</f>
        <v>2909.7</v>
      </c>
      <c r="F104" s="183">
        <f t="shared" si="8"/>
        <v>76.37609260571698</v>
      </c>
      <c r="G104" s="288">
        <f t="shared" si="7"/>
        <v>76.37609260571698</v>
      </c>
      <c r="H104" s="175"/>
    </row>
    <row r="105" spans="1:8" s="19" customFormat="1" ht="38.25" customHeight="1">
      <c r="A105" s="122" t="s">
        <v>192</v>
      </c>
      <c r="B105" s="117" t="s">
        <v>193</v>
      </c>
      <c r="C105" s="183">
        <v>2688.2</v>
      </c>
      <c r="D105" s="183">
        <v>2688.2</v>
      </c>
      <c r="E105" s="183">
        <v>2688.2</v>
      </c>
      <c r="F105" s="183">
        <f t="shared" si="8"/>
        <v>100</v>
      </c>
      <c r="G105" s="183">
        <f>IF(D105=0,"",IF((E105/D105*100)&gt;=200,"В/100",E105/D105*100))</f>
        <v>100</v>
      </c>
      <c r="H105" s="175"/>
    </row>
    <row r="106" spans="1:8" s="19" customFormat="1" ht="24" customHeight="1">
      <c r="A106" s="122" t="s">
        <v>174</v>
      </c>
      <c r="B106" s="117" t="s">
        <v>173</v>
      </c>
      <c r="C106" s="183">
        <v>1041.5</v>
      </c>
      <c r="D106" s="183">
        <v>1041.5</v>
      </c>
      <c r="E106" s="183">
        <v>141.5</v>
      </c>
      <c r="F106" s="183">
        <f t="shared" si="8"/>
        <v>13.58617378780605</v>
      </c>
      <c r="G106" s="183">
        <f>IF(D106=0,"",IF((E106/D106*100)&gt;=200,"В/100",E106/D106*100))</f>
        <v>13.58617378780605</v>
      </c>
      <c r="H106" s="175"/>
    </row>
    <row r="107" spans="1:8" s="19" customFormat="1" ht="39" customHeight="1" thickBot="1">
      <c r="A107" s="246" t="s">
        <v>175</v>
      </c>
      <c r="B107" s="247" t="s">
        <v>176</v>
      </c>
      <c r="C107" s="248">
        <v>80</v>
      </c>
      <c r="D107" s="248">
        <v>80</v>
      </c>
      <c r="E107" s="248">
        <v>80</v>
      </c>
      <c r="F107" s="249">
        <f t="shared" si="8"/>
        <v>100</v>
      </c>
      <c r="G107" s="250">
        <f t="shared" si="7"/>
        <v>100</v>
      </c>
      <c r="H107" s="175"/>
    </row>
    <row r="108" spans="1:8" s="27" customFormat="1" ht="29.25" customHeight="1" thickBot="1">
      <c r="A108" s="28"/>
      <c r="B108" s="41" t="s">
        <v>57</v>
      </c>
      <c r="C108" s="184">
        <f>C102+C103+C106+C107+C105</f>
        <v>80435.5</v>
      </c>
      <c r="D108" s="184">
        <f>D102+D103+D106+D107+D105</f>
        <v>65639.6</v>
      </c>
      <c r="E108" s="184">
        <f>E102+E103+E106+E107+E105</f>
        <v>55649.200000000004</v>
      </c>
      <c r="F108" s="184">
        <f t="shared" si="8"/>
        <v>69.1848748376028</v>
      </c>
      <c r="G108" s="179">
        <f>IF(D108=0,"",IF((E108/D108*100)&gt;=200,"В/100",E108/D108*100))</f>
        <v>84.77991943887531</v>
      </c>
      <c r="H108" s="185"/>
    </row>
    <row r="109" spans="1:8" s="27" customFormat="1" ht="27.75" customHeight="1" thickBot="1">
      <c r="A109" s="61"/>
      <c r="B109" s="30" t="s">
        <v>60</v>
      </c>
      <c r="C109" s="186"/>
      <c r="D109" s="186"/>
      <c r="E109" s="187"/>
      <c r="F109" s="186"/>
      <c r="G109" s="188"/>
      <c r="H109" s="189"/>
    </row>
    <row r="110" spans="1:8" s="19" customFormat="1" ht="20.25">
      <c r="A110" s="36">
        <v>602000</v>
      </c>
      <c r="B110" s="35" t="s">
        <v>32</v>
      </c>
      <c r="C110" s="289">
        <v>404.8</v>
      </c>
      <c r="D110" s="292"/>
      <c r="E110" s="274">
        <v>-3393.1</v>
      </c>
      <c r="F110" s="190"/>
      <c r="G110" s="191"/>
      <c r="H110" s="168"/>
    </row>
    <row r="111" spans="1:8" s="19" customFormat="1" ht="20.25">
      <c r="A111" s="13">
        <v>602100</v>
      </c>
      <c r="B111" s="14" t="s">
        <v>33</v>
      </c>
      <c r="C111" s="150">
        <v>728.7</v>
      </c>
      <c r="D111" s="151"/>
      <c r="E111" s="151">
        <v>779</v>
      </c>
      <c r="F111" s="192"/>
      <c r="G111" s="193"/>
      <c r="H111" s="194"/>
    </row>
    <row r="112" spans="1:8" s="19" customFormat="1" ht="19.5" customHeight="1">
      <c r="A112" s="13">
        <v>602200</v>
      </c>
      <c r="B112" s="14" t="s">
        <v>34</v>
      </c>
      <c r="C112" s="150">
        <f>(C114+C115)</f>
        <v>0</v>
      </c>
      <c r="D112" s="150"/>
      <c r="E112" s="150">
        <v>1891.6</v>
      </c>
      <c r="F112" s="192"/>
      <c r="G112" s="193"/>
      <c r="H112" s="168"/>
    </row>
    <row r="113" spans="1:8" s="19" customFormat="1" ht="20.25" hidden="1">
      <c r="A113" s="13"/>
      <c r="B113" s="14" t="s">
        <v>15</v>
      </c>
      <c r="C113" s="150">
        <v>0</v>
      </c>
      <c r="D113" s="151"/>
      <c r="E113" s="151"/>
      <c r="F113" s="192"/>
      <c r="G113" s="193"/>
      <c r="H113" s="168"/>
    </row>
    <row r="114" spans="1:8" s="19" customFormat="1" ht="20.25" hidden="1">
      <c r="A114" s="13"/>
      <c r="B114" s="14" t="s">
        <v>13</v>
      </c>
      <c r="C114" s="150">
        <v>0</v>
      </c>
      <c r="D114" s="151"/>
      <c r="E114" s="151"/>
      <c r="F114" s="192"/>
      <c r="G114" s="193"/>
      <c r="H114" s="175"/>
    </row>
    <row r="115" spans="1:8" s="19" customFormat="1" ht="20.25" hidden="1">
      <c r="A115" s="13"/>
      <c r="B115" s="14" t="s">
        <v>14</v>
      </c>
      <c r="C115" s="150">
        <f>SUM(C117:C135)</f>
        <v>0</v>
      </c>
      <c r="D115" s="150"/>
      <c r="E115" s="150"/>
      <c r="F115" s="192"/>
      <c r="G115" s="193"/>
      <c r="H115" s="168"/>
    </row>
    <row r="116" spans="1:8" s="19" customFormat="1" ht="20.25" hidden="1">
      <c r="A116" s="13"/>
      <c r="B116" s="14" t="s">
        <v>16</v>
      </c>
      <c r="C116" s="150">
        <v>0</v>
      </c>
      <c r="D116" s="151"/>
      <c r="E116" s="151"/>
      <c r="F116" s="192"/>
      <c r="G116" s="193"/>
      <c r="H116" s="168"/>
    </row>
    <row r="117" spans="1:8" s="31" customFormat="1" ht="20.25" hidden="1">
      <c r="A117" s="32"/>
      <c r="B117" s="33" t="s">
        <v>36</v>
      </c>
      <c r="C117" s="290">
        <v>0</v>
      </c>
      <c r="D117" s="275"/>
      <c r="E117" s="275"/>
      <c r="F117" s="195"/>
      <c r="G117" s="196"/>
      <c r="H117" s="197"/>
    </row>
    <row r="118" spans="1:8" s="31" customFormat="1" ht="20.25" hidden="1">
      <c r="A118" s="32"/>
      <c r="B118" s="33" t="s">
        <v>37</v>
      </c>
      <c r="C118" s="290">
        <v>0</v>
      </c>
      <c r="D118" s="275"/>
      <c r="E118" s="275"/>
      <c r="F118" s="195"/>
      <c r="G118" s="196"/>
      <c r="H118" s="197"/>
    </row>
    <row r="119" spans="1:8" s="31" customFormat="1" ht="20.25" hidden="1">
      <c r="A119" s="32"/>
      <c r="B119" s="33" t="s">
        <v>55</v>
      </c>
      <c r="C119" s="290">
        <v>0</v>
      </c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53</v>
      </c>
      <c r="C120" s="290">
        <v>0</v>
      </c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38</v>
      </c>
      <c r="C121" s="290">
        <v>0</v>
      </c>
      <c r="D121" s="275"/>
      <c r="E121" s="275"/>
      <c r="F121" s="195"/>
      <c r="G121" s="196"/>
      <c r="H121" s="197"/>
    </row>
    <row r="122" spans="1:8" s="31" customFormat="1" ht="31.5" hidden="1">
      <c r="A122" s="32"/>
      <c r="B122" s="33" t="s">
        <v>39</v>
      </c>
      <c r="C122" s="290">
        <v>0</v>
      </c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40</v>
      </c>
      <c r="C123" s="290">
        <v>0</v>
      </c>
      <c r="D123" s="275"/>
      <c r="E123" s="275"/>
      <c r="F123" s="195"/>
      <c r="G123" s="196"/>
      <c r="H123" s="197"/>
    </row>
    <row r="124" spans="1:8" s="31" customFormat="1" ht="20.25" hidden="1">
      <c r="A124" s="32"/>
      <c r="B124" s="33" t="s">
        <v>41</v>
      </c>
      <c r="C124" s="290">
        <v>0</v>
      </c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42</v>
      </c>
      <c r="C125" s="290">
        <v>0</v>
      </c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43</v>
      </c>
      <c r="C126" s="290">
        <v>0</v>
      </c>
      <c r="D126" s="275"/>
      <c r="E126" s="275"/>
      <c r="F126" s="195"/>
      <c r="G126" s="196"/>
      <c r="H126" s="197"/>
    </row>
    <row r="127" spans="1:8" s="31" customFormat="1" ht="17.25" customHeight="1" hidden="1">
      <c r="A127" s="32"/>
      <c r="B127" s="33" t="s">
        <v>44</v>
      </c>
      <c r="C127" s="290">
        <v>0</v>
      </c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45</v>
      </c>
      <c r="C128" s="290">
        <v>0</v>
      </c>
      <c r="D128" s="275"/>
      <c r="E128" s="275"/>
      <c r="F128" s="195"/>
      <c r="G128" s="196"/>
      <c r="H128" s="197"/>
    </row>
    <row r="129" spans="1:8" s="31" customFormat="1" ht="18.75" customHeight="1" hidden="1">
      <c r="A129" s="32"/>
      <c r="B129" s="33" t="s">
        <v>46</v>
      </c>
      <c r="C129" s="290">
        <v>0</v>
      </c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47</v>
      </c>
      <c r="C130" s="290">
        <v>0</v>
      </c>
      <c r="D130" s="275"/>
      <c r="E130" s="275"/>
      <c r="F130" s="195"/>
      <c r="G130" s="196"/>
      <c r="H130" s="197"/>
    </row>
    <row r="131" spans="1:8" s="31" customFormat="1" ht="20.25" hidden="1">
      <c r="A131" s="32"/>
      <c r="B131" s="33" t="s">
        <v>0</v>
      </c>
      <c r="C131" s="290">
        <v>0</v>
      </c>
      <c r="D131" s="275"/>
      <c r="E131" s="275"/>
      <c r="F131" s="195"/>
      <c r="G131" s="196"/>
      <c r="H131" s="197"/>
    </row>
    <row r="132" spans="1:8" s="31" customFormat="1" ht="31.5" hidden="1">
      <c r="A132" s="32"/>
      <c r="B132" s="33" t="s">
        <v>67</v>
      </c>
      <c r="C132" s="290">
        <v>0</v>
      </c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62</v>
      </c>
      <c r="C133" s="290">
        <v>0</v>
      </c>
      <c r="D133" s="275"/>
      <c r="E133" s="275"/>
      <c r="F133" s="195"/>
      <c r="G133" s="196"/>
      <c r="H133" s="198"/>
    </row>
    <row r="134" spans="1:8" s="31" customFormat="1" ht="20.25" hidden="1">
      <c r="A134" s="32"/>
      <c r="B134" s="33" t="s">
        <v>48</v>
      </c>
      <c r="C134" s="290">
        <v>0</v>
      </c>
      <c r="D134" s="275"/>
      <c r="E134" s="275"/>
      <c r="F134" s="195"/>
      <c r="G134" s="196"/>
      <c r="H134" s="198"/>
    </row>
    <row r="135" spans="1:8" s="31" customFormat="1" ht="20.25" hidden="1">
      <c r="A135" s="32"/>
      <c r="B135" s="33" t="s">
        <v>49</v>
      </c>
      <c r="C135" s="290">
        <v>0</v>
      </c>
      <c r="D135" s="275"/>
      <c r="E135" s="275"/>
      <c r="F135" s="195"/>
      <c r="G135" s="196"/>
      <c r="H135" s="198"/>
    </row>
    <row r="136" spans="1:8" s="19" customFormat="1" ht="20.25">
      <c r="A136" s="13">
        <v>602300</v>
      </c>
      <c r="B136" s="14" t="s">
        <v>35</v>
      </c>
      <c r="C136" s="150">
        <v>0</v>
      </c>
      <c r="D136" s="151"/>
      <c r="E136" s="151">
        <v>-1272</v>
      </c>
      <c r="F136" s="192"/>
      <c r="G136" s="193"/>
      <c r="H136" s="168"/>
    </row>
    <row r="137" spans="1:8" s="19" customFormat="1" ht="38.25" thickBot="1">
      <c r="A137" s="13">
        <v>602400</v>
      </c>
      <c r="B137" s="14" t="s">
        <v>22</v>
      </c>
      <c r="C137" s="150">
        <v>-323.9</v>
      </c>
      <c r="D137" s="274"/>
      <c r="E137" s="274">
        <v>-280.5</v>
      </c>
      <c r="F137" s="192"/>
      <c r="G137" s="193"/>
      <c r="H137" s="168"/>
    </row>
    <row r="138" spans="1:8" s="19" customFormat="1" ht="21" customHeight="1" hidden="1" thickBot="1">
      <c r="A138" s="37">
        <v>603000</v>
      </c>
      <c r="B138" s="34" t="s">
        <v>30</v>
      </c>
      <c r="C138" s="146">
        <v>0</v>
      </c>
      <c r="D138" s="271"/>
      <c r="E138" s="151"/>
      <c r="F138" s="199"/>
      <c r="G138" s="200"/>
      <c r="H138" s="168"/>
    </row>
    <row r="139" spans="1:8" s="19" customFormat="1" ht="26.25" customHeight="1" thickBot="1">
      <c r="A139" s="56"/>
      <c r="B139" s="41" t="s">
        <v>61</v>
      </c>
      <c r="C139" s="272">
        <f>+C110+C138</f>
        <v>404.8</v>
      </c>
      <c r="D139" s="272">
        <f>+D137+D138</f>
        <v>0</v>
      </c>
      <c r="E139" s="272">
        <f>+E110+E138</f>
        <v>-3393.1</v>
      </c>
      <c r="F139" s="201"/>
      <c r="G139" s="202"/>
      <c r="H139" s="168"/>
    </row>
    <row r="140" spans="3:8" s="19" customFormat="1" ht="18">
      <c r="C140" s="86"/>
      <c r="D140" s="87"/>
      <c r="E140" s="88"/>
      <c r="F140" s="86"/>
      <c r="G140" s="89"/>
      <c r="H140" s="85"/>
    </row>
    <row r="141" spans="3:8" s="19" customFormat="1" ht="18">
      <c r="C141" s="89"/>
      <c r="D141" s="90"/>
      <c r="E141" s="91"/>
      <c r="F141" s="89"/>
      <c r="G141" s="89"/>
      <c r="H141" s="85"/>
    </row>
    <row r="142" spans="2:8" s="19" customFormat="1" ht="35.25" customHeight="1">
      <c r="B142" s="291" t="s">
        <v>218</v>
      </c>
      <c r="C142" s="89"/>
      <c r="E142" s="62" t="s">
        <v>219</v>
      </c>
      <c r="F142" s="89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3:8" s="19" customFormat="1" ht="18">
      <c r="C144" s="89"/>
      <c r="D144" s="90"/>
      <c r="E144" s="91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ht="18.75">
      <c r="C167" s="84"/>
      <c r="D167" s="92"/>
      <c r="E167" s="92"/>
      <c r="F167" s="92"/>
      <c r="G167" s="84"/>
      <c r="H167" s="84"/>
    </row>
    <row r="168" spans="3:8" ht="18.75">
      <c r="C168" s="84"/>
      <c r="D168" s="92"/>
      <c r="E168" s="92"/>
      <c r="F168" s="92"/>
      <c r="G168" s="84"/>
      <c r="H168" s="8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view="pageBreakPreview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97" t="s">
        <v>221</v>
      </c>
      <c r="D1" s="297"/>
      <c r="E1" s="297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3">
        <f>C5</f>
        <v>41.8</v>
      </c>
      <c r="D4" s="204">
        <f>D5</f>
        <v>31.498</v>
      </c>
      <c r="E4" s="205">
        <f aca="true" t="shared" si="0" ref="E4:E22">IF(C4=0,"",$D4/C4*100)</f>
        <v>75.35406698564594</v>
      </c>
    </row>
    <row r="5" spans="1:5" s="25" customFormat="1" ht="23.25" customHeight="1" thickBot="1">
      <c r="A5" s="73">
        <v>19000000</v>
      </c>
      <c r="B5" s="74" t="s">
        <v>66</v>
      </c>
      <c r="C5" s="206">
        <f>C6</f>
        <v>41.8</v>
      </c>
      <c r="D5" s="207">
        <f>D6</f>
        <v>31.498</v>
      </c>
      <c r="E5" s="205">
        <f t="shared" si="0"/>
        <v>75.35406698564594</v>
      </c>
    </row>
    <row r="6" spans="1:5" s="25" customFormat="1" ht="20.25" customHeight="1" thickBot="1">
      <c r="A6" s="76">
        <v>19010000</v>
      </c>
      <c r="B6" s="77" t="s">
        <v>21</v>
      </c>
      <c r="C6" s="208">
        <f>C7+C8+C9</f>
        <v>41.8</v>
      </c>
      <c r="D6" s="208">
        <f>D7+D8+D9</f>
        <v>31.498</v>
      </c>
      <c r="E6" s="205">
        <f t="shared" si="0"/>
        <v>75.35406698564594</v>
      </c>
    </row>
    <row r="7" spans="1:5" s="25" customFormat="1" ht="36" customHeight="1" thickBot="1">
      <c r="A7" s="80" t="s">
        <v>111</v>
      </c>
      <c r="B7" s="75" t="s">
        <v>82</v>
      </c>
      <c r="C7" s="209">
        <v>20.3</v>
      </c>
      <c r="D7" s="210">
        <v>15.319</v>
      </c>
      <c r="E7" s="205">
        <f t="shared" si="0"/>
        <v>75.46305418719213</v>
      </c>
    </row>
    <row r="8" spans="1:5" s="12" customFormat="1" ht="26.25" customHeight="1" thickBot="1">
      <c r="A8" s="80" t="s">
        <v>112</v>
      </c>
      <c r="B8" s="75" t="s">
        <v>83</v>
      </c>
      <c r="C8" s="209">
        <v>2.7</v>
      </c>
      <c r="D8" s="210">
        <v>2.054</v>
      </c>
      <c r="E8" s="205">
        <f t="shared" si="0"/>
        <v>76.07407407407406</v>
      </c>
    </row>
    <row r="9" spans="1:5" s="2" customFormat="1" ht="22.5" customHeight="1" thickBot="1">
      <c r="A9" s="102" t="s">
        <v>113</v>
      </c>
      <c r="B9" s="103" t="s">
        <v>84</v>
      </c>
      <c r="C9" s="211">
        <v>18.8</v>
      </c>
      <c r="D9" s="211">
        <v>14.125</v>
      </c>
      <c r="E9" s="212">
        <f t="shared" si="0"/>
        <v>75.13297872340425</v>
      </c>
    </row>
    <row r="10" spans="1:5" s="2" customFormat="1" ht="21" thickBot="1">
      <c r="A10" s="39">
        <v>20000000</v>
      </c>
      <c r="B10" s="106" t="s">
        <v>6</v>
      </c>
      <c r="C10" s="133">
        <f>C11+C14</f>
        <v>1064.65</v>
      </c>
      <c r="D10" s="133">
        <f>D11+D14</f>
        <v>637.486</v>
      </c>
      <c r="E10" s="213">
        <f t="shared" si="0"/>
        <v>59.877518433287925</v>
      </c>
    </row>
    <row r="11" spans="1:5" s="2" customFormat="1" ht="20.25">
      <c r="A11" s="104">
        <v>24000000</v>
      </c>
      <c r="B11" s="105" t="s">
        <v>89</v>
      </c>
      <c r="C11" s="214">
        <f>C12+C13</f>
        <v>5.5</v>
      </c>
      <c r="D11" s="214">
        <f>D12+D13</f>
        <v>37.881</v>
      </c>
      <c r="E11" s="214">
        <f t="shared" si="0"/>
        <v>688.7454545454545</v>
      </c>
    </row>
    <row r="12" spans="1:5" s="2" customFormat="1" ht="56.25">
      <c r="A12" s="97">
        <v>24062100</v>
      </c>
      <c r="B12" s="95" t="s">
        <v>131</v>
      </c>
      <c r="C12" s="138">
        <v>0.5</v>
      </c>
      <c r="D12" s="138">
        <v>0.85</v>
      </c>
      <c r="E12" s="138">
        <f t="shared" si="0"/>
        <v>170</v>
      </c>
    </row>
    <row r="13" spans="1:5" s="2" customFormat="1" ht="40.5" customHeight="1">
      <c r="A13" s="97">
        <v>24170000</v>
      </c>
      <c r="B13" s="96" t="s">
        <v>189</v>
      </c>
      <c r="C13" s="138">
        <v>5</v>
      </c>
      <c r="D13" s="138">
        <v>37.031</v>
      </c>
      <c r="E13" s="138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5">
        <v>1059.15</v>
      </c>
      <c r="D14" s="215">
        <v>599.605</v>
      </c>
      <c r="E14" s="138">
        <f t="shared" si="0"/>
        <v>56.61190577349762</v>
      </c>
    </row>
    <row r="15" spans="1:5" s="2" customFormat="1" ht="21" thickBot="1">
      <c r="A15" s="39">
        <v>30000000</v>
      </c>
      <c r="B15" s="40" t="s">
        <v>31</v>
      </c>
      <c r="C15" s="216">
        <f>+C16</f>
        <v>0</v>
      </c>
      <c r="D15" s="216">
        <f>+D16</f>
        <v>0</v>
      </c>
      <c r="E15" s="217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18">
        <v>0</v>
      </c>
      <c r="D16" s="218">
        <v>0</v>
      </c>
      <c r="E16" s="138">
        <f t="shared" si="0"/>
      </c>
    </row>
    <row r="17" spans="1:5" s="12" customFormat="1" ht="25.5" customHeight="1" thickBot="1">
      <c r="A17" s="109">
        <v>40000000</v>
      </c>
      <c r="B17" s="128" t="s">
        <v>64</v>
      </c>
      <c r="C17" s="219">
        <f>C18</f>
        <v>0</v>
      </c>
      <c r="D17" s="219">
        <f>D18</f>
        <v>0</v>
      </c>
      <c r="E17" s="217">
        <f t="shared" si="0"/>
      </c>
    </row>
    <row r="18" spans="1:5" s="12" customFormat="1" ht="25.5" customHeight="1">
      <c r="A18" s="70">
        <v>41030000</v>
      </c>
      <c r="B18" s="71" t="s">
        <v>9</v>
      </c>
      <c r="C18" s="215">
        <f>C19+C20</f>
        <v>0</v>
      </c>
      <c r="D18" s="215">
        <f>D19</f>
        <v>0</v>
      </c>
      <c r="E18" s="138">
        <f t="shared" si="0"/>
      </c>
    </row>
    <row r="19" spans="1:5" s="12" customFormat="1" ht="15" customHeight="1">
      <c r="A19" s="72"/>
      <c r="B19" s="129"/>
      <c r="C19" s="215">
        <v>0</v>
      </c>
      <c r="D19" s="215">
        <v>0</v>
      </c>
      <c r="E19" s="138">
        <f t="shared" si="0"/>
      </c>
    </row>
    <row r="20" spans="1:5" s="12" customFormat="1" ht="16.5" customHeight="1" thickBot="1">
      <c r="A20" s="131"/>
      <c r="B20" s="132"/>
      <c r="C20" s="220">
        <v>0</v>
      </c>
      <c r="D20" s="220">
        <v>0</v>
      </c>
      <c r="E20" s="221"/>
    </row>
    <row r="21" spans="1:5" s="12" customFormat="1" ht="27.75" customHeight="1" thickBot="1">
      <c r="A21" s="11"/>
      <c r="B21" s="41" t="s">
        <v>65</v>
      </c>
      <c r="C21" s="152">
        <f>C4+C10+C15+C17</f>
        <v>1106.45</v>
      </c>
      <c r="D21" s="152">
        <f>D4+D10+D15+D17</f>
        <v>668.984</v>
      </c>
      <c r="E21" s="222">
        <f t="shared" si="0"/>
        <v>60.462198924488234</v>
      </c>
    </row>
    <row r="22" spans="1:5" s="27" customFormat="1" ht="22.5" customHeight="1" thickBot="1">
      <c r="A22" s="18"/>
      <c r="B22" s="43" t="s">
        <v>23</v>
      </c>
      <c r="C22" s="223">
        <f>C21</f>
        <v>1106.45</v>
      </c>
      <c r="D22" s="223">
        <f>D21</f>
        <v>668.984</v>
      </c>
      <c r="E22" s="179">
        <f t="shared" si="0"/>
        <v>60.462198924488234</v>
      </c>
    </row>
    <row r="23" spans="1:6" ht="21" thickBot="1">
      <c r="A23" s="60"/>
      <c r="B23" s="4" t="s">
        <v>25</v>
      </c>
      <c r="C23" s="224"/>
      <c r="D23" s="225"/>
      <c r="E23" s="226"/>
      <c r="F23" s="20"/>
    </row>
    <row r="24" spans="1:6" ht="20.25">
      <c r="A24" s="121" t="s">
        <v>155</v>
      </c>
      <c r="B24" s="68" t="s">
        <v>26</v>
      </c>
      <c r="C24" s="273">
        <v>185</v>
      </c>
      <c r="D24" s="177">
        <v>95.7</v>
      </c>
      <c r="E24" s="227">
        <f aca="true" t="shared" si="1" ref="E24:E39">IF(C24=0,"",IF(($D24/C24*100)&gt;=200,"В/100",$D24/C24*100))</f>
        <v>51.72972972972973</v>
      </c>
      <c r="F24" s="21"/>
    </row>
    <row r="25" spans="1:5" ht="20.25">
      <c r="A25" s="119" t="s">
        <v>156</v>
      </c>
      <c r="B25" s="49" t="s">
        <v>27</v>
      </c>
      <c r="C25" s="169">
        <v>1234</v>
      </c>
      <c r="D25" s="170">
        <v>623.6</v>
      </c>
      <c r="E25" s="227">
        <f t="shared" si="1"/>
        <v>50.53484602917342</v>
      </c>
    </row>
    <row r="26" spans="1:5" ht="20.25">
      <c r="A26" s="119" t="s">
        <v>157</v>
      </c>
      <c r="B26" s="49" t="s">
        <v>163</v>
      </c>
      <c r="C26" s="169">
        <v>163.1</v>
      </c>
      <c r="D26" s="170">
        <v>120.2</v>
      </c>
      <c r="E26" s="227">
        <f t="shared" si="1"/>
        <v>73.69711833231148</v>
      </c>
    </row>
    <row r="27" spans="1:5" ht="20.25">
      <c r="A27" s="119" t="s">
        <v>158</v>
      </c>
      <c r="B27" s="52" t="s">
        <v>28</v>
      </c>
      <c r="C27" s="172">
        <v>20.5</v>
      </c>
      <c r="D27" s="173">
        <v>3</v>
      </c>
      <c r="E27" s="228">
        <f t="shared" si="1"/>
        <v>14.634146341463413</v>
      </c>
    </row>
    <row r="28" spans="1:5" ht="20.25">
      <c r="A28" s="119" t="s">
        <v>159</v>
      </c>
      <c r="B28" s="51" t="s">
        <v>29</v>
      </c>
      <c r="C28" s="172"/>
      <c r="D28" s="173"/>
      <c r="E28" s="228">
        <f>IF(C28=0,"",IF(($D28/C28*100)&gt;=200,"В/100",$D28/C28*100))</f>
      </c>
    </row>
    <row r="29" spans="1:5" ht="20.25">
      <c r="A29" s="119" t="s">
        <v>160</v>
      </c>
      <c r="B29" s="52" t="s">
        <v>91</v>
      </c>
      <c r="C29" s="172">
        <v>140</v>
      </c>
      <c r="D29" s="173">
        <v>138.1</v>
      </c>
      <c r="E29" s="228">
        <f>IF(C29=0,"",IF(($D29/C29*100)&gt;=200,"В/100",$D29/C29*100))</f>
        <v>98.64285714285714</v>
      </c>
    </row>
    <row r="30" spans="1:5" ht="20.25" customHeight="1">
      <c r="A30" s="253" t="s">
        <v>180</v>
      </c>
      <c r="B30" s="254" t="s">
        <v>181</v>
      </c>
      <c r="C30" s="172">
        <f>C33</f>
        <v>13.3</v>
      </c>
      <c r="D30" s="172">
        <f>D32+D34</f>
        <v>0</v>
      </c>
      <c r="E30" s="228">
        <f t="shared" si="1"/>
        <v>0</v>
      </c>
    </row>
    <row r="31" spans="1:6" s="27" customFormat="1" ht="27" customHeight="1" hidden="1">
      <c r="A31" s="120">
        <v>180000</v>
      </c>
      <c r="B31" s="53" t="s">
        <v>132</v>
      </c>
      <c r="C31" s="229"/>
      <c r="D31" s="173"/>
      <c r="E31" s="228">
        <f t="shared" si="1"/>
      </c>
      <c r="F31" s="29"/>
    </row>
    <row r="32" spans="1:6" s="27" customFormat="1" ht="23.25" customHeight="1" hidden="1">
      <c r="A32" s="120" t="s">
        <v>182</v>
      </c>
      <c r="B32" s="53" t="s">
        <v>183</v>
      </c>
      <c r="C32" s="229"/>
      <c r="D32" s="229"/>
      <c r="E32" s="228">
        <f t="shared" si="1"/>
      </c>
      <c r="F32" s="29"/>
    </row>
    <row r="33" spans="1:6" s="27" customFormat="1" ht="39" customHeight="1">
      <c r="A33" s="120" t="s">
        <v>206</v>
      </c>
      <c r="B33" s="53" t="s">
        <v>207</v>
      </c>
      <c r="C33" s="229">
        <v>13.3</v>
      </c>
      <c r="D33" s="173"/>
      <c r="E33" s="228">
        <f t="shared" si="1"/>
        <v>0</v>
      </c>
      <c r="F33" s="29"/>
    </row>
    <row r="34" spans="1:6" s="27" customFormat="1" ht="27" customHeight="1" hidden="1">
      <c r="A34" s="120" t="s">
        <v>161</v>
      </c>
      <c r="B34" s="53" t="s">
        <v>166</v>
      </c>
      <c r="C34" s="229"/>
      <c r="D34" s="173"/>
      <c r="E34" s="228">
        <f t="shared" si="1"/>
      </c>
      <c r="F34" s="29"/>
    </row>
    <row r="35" spans="1:6" s="27" customFormat="1" ht="27" customHeight="1">
      <c r="A35" s="279" t="s">
        <v>162</v>
      </c>
      <c r="B35" s="280" t="s">
        <v>169</v>
      </c>
      <c r="C35" s="229">
        <f>C36</f>
        <v>42.3</v>
      </c>
      <c r="D35" s="229">
        <f>D36</f>
        <v>0</v>
      </c>
      <c r="E35" s="228">
        <f t="shared" si="1"/>
        <v>0</v>
      </c>
      <c r="F35" s="29"/>
    </row>
    <row r="36" spans="1:6" s="27" customFormat="1" ht="27" customHeight="1">
      <c r="A36" s="125" t="s">
        <v>185</v>
      </c>
      <c r="B36" s="51" t="s">
        <v>184</v>
      </c>
      <c r="C36" s="173">
        <v>42.3</v>
      </c>
      <c r="D36" s="173"/>
      <c r="E36" s="228">
        <f t="shared" si="1"/>
        <v>0</v>
      </c>
      <c r="F36" s="29"/>
    </row>
    <row r="37" spans="1:5" s="27" customFormat="1" ht="29.25" customHeight="1" thickBot="1">
      <c r="A37" s="123"/>
      <c r="B37" s="124" t="s">
        <v>58</v>
      </c>
      <c r="C37" s="230">
        <f>C27+C28+C29+C30+C24+C25+C26+C35</f>
        <v>1798.1999999999998</v>
      </c>
      <c r="D37" s="230">
        <f>D27+D28+D29+D30+D36+D24+D25+D26</f>
        <v>980.6000000000001</v>
      </c>
      <c r="E37" s="231">
        <f t="shared" si="1"/>
        <v>54.53231008786565</v>
      </c>
    </row>
    <row r="38" spans="1:5" s="27" customFormat="1" ht="23.25" customHeight="1" hidden="1" thickBot="1">
      <c r="A38" s="126" t="s">
        <v>178</v>
      </c>
      <c r="B38" s="127" t="s">
        <v>179</v>
      </c>
      <c r="C38" s="232"/>
      <c r="D38" s="232"/>
      <c r="E38" s="228">
        <f t="shared" si="1"/>
      </c>
    </row>
    <row r="39" spans="1:5" ht="21" thickBot="1">
      <c r="A39" s="69"/>
      <c r="B39" s="41" t="s">
        <v>59</v>
      </c>
      <c r="C39" s="184">
        <f>SUM(C37:C38)</f>
        <v>1798.1999999999998</v>
      </c>
      <c r="D39" s="184">
        <f>SUM(D37:D38)</f>
        <v>980.6000000000001</v>
      </c>
      <c r="E39" s="233">
        <f t="shared" si="1"/>
        <v>54.53231008786565</v>
      </c>
    </row>
    <row r="40" spans="1:5" ht="21" thickBot="1">
      <c r="A40" s="61"/>
      <c r="B40" s="30" t="s">
        <v>133</v>
      </c>
      <c r="C40" s="186"/>
      <c r="D40" s="187"/>
      <c r="E40" s="234"/>
    </row>
    <row r="41" spans="1:5" ht="37.5" hidden="1">
      <c r="A41" s="98">
        <v>601000</v>
      </c>
      <c r="B41" s="99" t="s">
        <v>134</v>
      </c>
      <c r="C41" s="235">
        <f>+C42+C43</f>
        <v>0</v>
      </c>
      <c r="D41" s="236">
        <f>D42+D43</f>
        <v>0</v>
      </c>
      <c r="E41" s="237"/>
    </row>
    <row r="42" spans="1:5" ht="37.5" hidden="1">
      <c r="A42" s="54">
        <v>601100</v>
      </c>
      <c r="B42" s="55" t="s">
        <v>135</v>
      </c>
      <c r="C42" s="238"/>
      <c r="D42" s="239"/>
      <c r="E42" s="240"/>
    </row>
    <row r="43" spans="1:5" ht="20.25" hidden="1">
      <c r="A43" s="54">
        <v>601200</v>
      </c>
      <c r="B43" s="55" t="s">
        <v>136</v>
      </c>
      <c r="C43" s="238"/>
      <c r="D43" s="239"/>
      <c r="E43" s="240"/>
    </row>
    <row r="44" spans="1:5" ht="20.25">
      <c r="A44" s="50">
        <v>602000</v>
      </c>
      <c r="B44" s="51" t="s">
        <v>32</v>
      </c>
      <c r="C44" s="172">
        <v>417.1</v>
      </c>
      <c r="D44" s="172">
        <v>311.6</v>
      </c>
      <c r="E44" s="241"/>
    </row>
    <row r="45" spans="1:5" ht="20.25">
      <c r="A45" s="54">
        <v>602100</v>
      </c>
      <c r="B45" s="55" t="s">
        <v>33</v>
      </c>
      <c r="C45" s="177">
        <v>93.2</v>
      </c>
      <c r="D45" s="177">
        <v>217</v>
      </c>
      <c r="E45" s="240"/>
    </row>
    <row r="46" spans="1:5" ht="20.25">
      <c r="A46" s="54">
        <v>602200</v>
      </c>
      <c r="B46" s="55" t="s">
        <v>34</v>
      </c>
      <c r="C46" s="177"/>
      <c r="D46" s="177">
        <v>40.7</v>
      </c>
      <c r="E46" s="240"/>
    </row>
    <row r="47" spans="1:5" ht="20.25" hidden="1">
      <c r="A47" s="54"/>
      <c r="B47" s="55" t="s">
        <v>15</v>
      </c>
      <c r="C47" s="177"/>
      <c r="D47" s="177"/>
      <c r="E47" s="240"/>
    </row>
    <row r="48" spans="1:5" ht="20.25" hidden="1">
      <c r="A48" s="54"/>
      <c r="B48" s="55" t="s">
        <v>13</v>
      </c>
      <c r="C48" s="177"/>
      <c r="D48" s="177"/>
      <c r="E48" s="240"/>
    </row>
    <row r="49" spans="1:5" ht="20.25" hidden="1">
      <c r="A49" s="54"/>
      <c r="B49" s="55" t="s">
        <v>14</v>
      </c>
      <c r="C49" s="177"/>
      <c r="D49" s="177"/>
      <c r="E49" s="240"/>
    </row>
    <row r="50" spans="1:5" ht="20.25" hidden="1">
      <c r="A50" s="54"/>
      <c r="B50" s="55" t="s">
        <v>16</v>
      </c>
      <c r="C50" s="177"/>
      <c r="D50" s="177"/>
      <c r="E50" s="240"/>
    </row>
    <row r="51" spans="1:5" ht="20.25" hidden="1">
      <c r="A51" s="100"/>
      <c r="B51" s="101" t="s">
        <v>137</v>
      </c>
      <c r="C51" s="276"/>
      <c r="D51" s="276"/>
      <c r="E51" s="242"/>
    </row>
    <row r="52" spans="1:5" ht="20.25" hidden="1">
      <c r="A52" s="100"/>
      <c r="B52" s="101" t="s">
        <v>138</v>
      </c>
      <c r="C52" s="276"/>
      <c r="D52" s="276"/>
      <c r="E52" s="242"/>
    </row>
    <row r="53" spans="1:5" ht="20.25" hidden="1">
      <c r="A53" s="100"/>
      <c r="B53" s="101" t="s">
        <v>139</v>
      </c>
      <c r="C53" s="276"/>
      <c r="D53" s="276"/>
      <c r="E53" s="242"/>
    </row>
    <row r="54" spans="1:5" ht="20.25" hidden="1">
      <c r="A54" s="100"/>
      <c r="B54" s="101" t="s">
        <v>140</v>
      </c>
      <c r="C54" s="276"/>
      <c r="D54" s="276"/>
      <c r="E54" s="242"/>
    </row>
    <row r="55" spans="1:5" ht="20.25" hidden="1">
      <c r="A55" s="100"/>
      <c r="B55" s="101" t="s">
        <v>141</v>
      </c>
      <c r="C55" s="276"/>
      <c r="D55" s="276"/>
      <c r="E55" s="242"/>
    </row>
    <row r="56" spans="1:5" ht="20.25" hidden="1">
      <c r="A56" s="100"/>
      <c r="B56" s="101" t="s">
        <v>142</v>
      </c>
      <c r="C56" s="276"/>
      <c r="D56" s="276"/>
      <c r="E56" s="242"/>
    </row>
    <row r="57" spans="1:5" ht="20.25" hidden="1">
      <c r="A57" s="100"/>
      <c r="B57" s="101" t="s">
        <v>143</v>
      </c>
      <c r="C57" s="276"/>
      <c r="D57" s="276"/>
      <c r="E57" s="242"/>
    </row>
    <row r="58" spans="1:5" ht="20.25" hidden="1">
      <c r="A58" s="100"/>
      <c r="B58" s="101" t="s">
        <v>144</v>
      </c>
      <c r="C58" s="276"/>
      <c r="D58" s="276"/>
      <c r="E58" s="242"/>
    </row>
    <row r="59" spans="1:5" ht="20.25" hidden="1">
      <c r="A59" s="100"/>
      <c r="B59" s="101" t="s">
        <v>145</v>
      </c>
      <c r="C59" s="276"/>
      <c r="D59" s="276"/>
      <c r="E59" s="242"/>
    </row>
    <row r="60" spans="1:5" ht="20.25" hidden="1">
      <c r="A60" s="100"/>
      <c r="B60" s="101" t="s">
        <v>146</v>
      </c>
      <c r="C60" s="276"/>
      <c r="D60" s="276"/>
      <c r="E60" s="242"/>
    </row>
    <row r="61" spans="1:5" ht="20.25" hidden="1">
      <c r="A61" s="100"/>
      <c r="B61" s="101" t="s">
        <v>147</v>
      </c>
      <c r="C61" s="276"/>
      <c r="D61" s="276"/>
      <c r="E61" s="242"/>
    </row>
    <row r="62" spans="1:5" ht="20.25">
      <c r="A62" s="54">
        <v>602300</v>
      </c>
      <c r="B62" s="55" t="s">
        <v>148</v>
      </c>
      <c r="C62" s="177"/>
      <c r="D62" s="177">
        <v>254.8</v>
      </c>
      <c r="E62" s="240"/>
    </row>
    <row r="63" spans="1:5" ht="38.25" thickBot="1">
      <c r="A63" s="54">
        <v>602400</v>
      </c>
      <c r="B63" s="55" t="s">
        <v>22</v>
      </c>
      <c r="C63" s="177">
        <v>323.9</v>
      </c>
      <c r="D63" s="177">
        <v>280.5</v>
      </c>
      <c r="E63" s="240"/>
    </row>
    <row r="64" spans="1:5" ht="21" thickBot="1">
      <c r="A64" s="56"/>
      <c r="B64" s="57" t="s">
        <v>149</v>
      </c>
      <c r="C64" s="178">
        <f>C44</f>
        <v>417.1</v>
      </c>
      <c r="D64" s="178">
        <f>D44</f>
        <v>311.6</v>
      </c>
      <c r="E64" s="233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1:5" ht="38.25" customHeight="1">
      <c r="A67" s="19" t="s">
        <v>218</v>
      </c>
      <c r="B67" s="291"/>
      <c r="C67" s="89"/>
      <c r="D67" s="62" t="s">
        <v>219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2020-10-17T10:58:38Z</cp:lastPrinted>
  <dcterms:created xsi:type="dcterms:W3CDTF">2003-04-04T06:54:01Z</dcterms:created>
  <dcterms:modified xsi:type="dcterms:W3CDTF">2020-11-04T07:01:18Z</dcterms:modified>
  <cp:category/>
  <cp:version/>
  <cp:contentType/>
  <cp:contentStatus/>
</cp:coreProperties>
</file>